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91937\Desktop\"/>
    </mc:Choice>
  </mc:AlternateContent>
  <xr:revisionPtr revIDLastSave="0" documentId="13_ncr:1_{AEA6324C-C6D6-413F-9086-72D63A96BC1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VENUE" sheetId="12" r:id="rId1"/>
    <sheet name="EXPENSE" sheetId="8" r:id="rId2"/>
    <sheet name="Q1" sheetId="9" r:id="rId3"/>
    <sheet name="Q2" sheetId="10" r:id="rId4"/>
    <sheet name="Q3" sheetId="16" r:id="rId5"/>
  </sheets>
  <definedNames>
    <definedName name="_xlchart.v1.0" hidden="1">'Q3'!$D$78</definedName>
    <definedName name="_xlchart.v1.1" hidden="1">'Q3'!$D$79</definedName>
    <definedName name="_xlchart.v1.2" hidden="1">'Q3'!$E$78:$N$78</definedName>
    <definedName name="_xlchart.v1.3" hidden="1">'Q3'!$E$79:$N$79</definedName>
    <definedName name="coc">'Q2'!$Q$4</definedName>
    <definedName name="Expenses__In_million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9" i="16" l="1"/>
  <c r="N79" i="16"/>
  <c r="G10" i="10"/>
  <c r="E6" i="10"/>
  <c r="E7" i="10" s="1"/>
  <c r="F6" i="10"/>
  <c r="F7" i="10" s="1"/>
  <c r="G6" i="10"/>
  <c r="G7" i="10" s="1"/>
  <c r="H6" i="10"/>
  <c r="H7" i="10" s="1"/>
  <c r="I6" i="10"/>
  <c r="I7" i="10" s="1"/>
  <c r="J6" i="10"/>
  <c r="J7" i="10" s="1"/>
  <c r="K6" i="10"/>
  <c r="K7" i="10" s="1"/>
  <c r="L6" i="10"/>
  <c r="L7" i="10" s="1"/>
  <c r="M6" i="10"/>
  <c r="M7" i="10" s="1"/>
  <c r="N6" i="10"/>
  <c r="N7" i="10" s="1"/>
  <c r="D6" i="10"/>
  <c r="D7" i="10" s="1"/>
  <c r="H13" i="10" s="1"/>
  <c r="B36" i="16"/>
  <c r="E36" i="16" s="1"/>
  <c r="F38" i="16"/>
  <c r="G38" i="16" s="1"/>
  <c r="H38" i="16" s="1"/>
  <c r="I38" i="16" s="1"/>
  <c r="J38" i="16" s="1"/>
  <c r="K38" i="16" s="1"/>
  <c r="L38" i="16" s="1"/>
  <c r="M38" i="16" s="1"/>
  <c r="N38" i="16" s="1"/>
  <c r="O38" i="16" s="1"/>
  <c r="P38" i="16" s="1"/>
  <c r="Q38" i="16" s="1"/>
  <c r="R38" i="16" s="1"/>
  <c r="S38" i="16" s="1"/>
  <c r="T38" i="16" s="1"/>
  <c r="U38" i="16" s="1"/>
  <c r="V38" i="16" s="1"/>
  <c r="W38" i="16" s="1"/>
  <c r="X38" i="16" s="1"/>
  <c r="Y38" i="16" s="1"/>
  <c r="Z38" i="16" s="1"/>
  <c r="AA38" i="16" s="1"/>
  <c r="AB38" i="16" s="1"/>
  <c r="AC38" i="16" s="1"/>
  <c r="AD38" i="16" s="1"/>
  <c r="AE38" i="16" s="1"/>
  <c r="AF38" i="16" s="1"/>
  <c r="AG38" i="16" s="1"/>
  <c r="AH38" i="16" s="1"/>
  <c r="AI38" i="16" s="1"/>
  <c r="E44" i="16"/>
  <c r="F44" i="16" s="1"/>
  <c r="E51" i="16"/>
  <c r="F51" i="16" s="1"/>
  <c r="G51" i="16" s="1"/>
  <c r="E52" i="16"/>
  <c r="B55" i="16"/>
  <c r="E66" i="16"/>
  <c r="E59" i="16" s="1"/>
  <c r="F24" i="16"/>
  <c r="G24" i="16" s="1"/>
  <c r="G17" i="16"/>
  <c r="H17" i="16" s="1"/>
  <c r="E13" i="16"/>
  <c r="F13" i="16" s="1"/>
  <c r="F19" i="16" s="1"/>
  <c r="F12" i="16"/>
  <c r="F18" i="16" s="1"/>
  <c r="F11" i="16"/>
  <c r="G11" i="16" s="1"/>
  <c r="E9" i="16"/>
  <c r="F9" i="16" s="1"/>
  <c r="G9" i="16" s="1"/>
  <c r="H9" i="16" s="1"/>
  <c r="I9" i="16" s="1"/>
  <c r="J9" i="16" s="1"/>
  <c r="K9" i="16" s="1"/>
  <c r="L9" i="16" s="1"/>
  <c r="M9" i="16" s="1"/>
  <c r="N9" i="16" s="1"/>
  <c r="O9" i="16" s="1"/>
  <c r="P9" i="16" s="1"/>
  <c r="Q9" i="16" s="1"/>
  <c r="R9" i="16" s="1"/>
  <c r="S9" i="16" s="1"/>
  <c r="T9" i="16" s="1"/>
  <c r="U9" i="16" s="1"/>
  <c r="V9" i="16" s="1"/>
  <c r="W9" i="16" s="1"/>
  <c r="X9" i="16" s="1"/>
  <c r="Y9" i="16" s="1"/>
  <c r="Z9" i="16" s="1"/>
  <c r="AA9" i="16" s="1"/>
  <c r="AB9" i="16" s="1"/>
  <c r="AC9" i="16" s="1"/>
  <c r="AD9" i="16" s="1"/>
  <c r="AE9" i="16" s="1"/>
  <c r="AF9" i="16" s="1"/>
  <c r="AG9" i="16" s="1"/>
  <c r="AH9" i="16" s="1"/>
  <c r="AI9" i="16" s="1"/>
  <c r="F8" i="16"/>
  <c r="G8" i="16" s="1"/>
  <c r="H8" i="16" s="1"/>
  <c r="I8" i="16" s="1"/>
  <c r="J8" i="16" s="1"/>
  <c r="K8" i="16" s="1"/>
  <c r="L8" i="16" s="1"/>
  <c r="M8" i="16" s="1"/>
  <c r="N8" i="16" s="1"/>
  <c r="O8" i="16" s="1"/>
  <c r="P8" i="16" s="1"/>
  <c r="Q8" i="16" s="1"/>
  <c r="R8" i="16" s="1"/>
  <c r="S8" i="16" s="1"/>
  <c r="T8" i="16" s="1"/>
  <c r="U8" i="16" s="1"/>
  <c r="V8" i="16" s="1"/>
  <c r="W8" i="16" s="1"/>
  <c r="X8" i="16" s="1"/>
  <c r="Y8" i="16" s="1"/>
  <c r="Z8" i="16" s="1"/>
  <c r="AA8" i="16" s="1"/>
  <c r="AB8" i="16" s="1"/>
  <c r="AC8" i="16" s="1"/>
  <c r="AD8" i="16" s="1"/>
  <c r="AE8" i="16" s="1"/>
  <c r="AF8" i="16" s="1"/>
  <c r="AG8" i="16" s="1"/>
  <c r="AH8" i="16" s="1"/>
  <c r="AI8" i="16" s="1"/>
  <c r="F7" i="16"/>
  <c r="G7" i="16" s="1"/>
  <c r="E10" i="9"/>
  <c r="F10" i="9"/>
  <c r="G10" i="9"/>
  <c r="H10" i="9"/>
  <c r="I10" i="9"/>
  <c r="J10" i="9"/>
  <c r="K10" i="9"/>
  <c r="L10" i="9"/>
  <c r="M10" i="9"/>
  <c r="D10" i="9"/>
  <c r="E9" i="9"/>
  <c r="F9" i="9"/>
  <c r="G9" i="9"/>
  <c r="H9" i="9"/>
  <c r="I9" i="9"/>
  <c r="J9" i="9"/>
  <c r="K9" i="9"/>
  <c r="L9" i="9"/>
  <c r="M9" i="9"/>
  <c r="D9" i="9"/>
  <c r="I8" i="9"/>
  <c r="H8" i="9"/>
  <c r="F8" i="9"/>
  <c r="D8" i="9"/>
  <c r="E8" i="9"/>
  <c r="G8" i="9"/>
  <c r="J8" i="9"/>
  <c r="K8" i="9"/>
  <c r="L8" i="9"/>
  <c r="M8" i="9"/>
  <c r="E19" i="8"/>
  <c r="E11" i="8"/>
  <c r="H26" i="8"/>
  <c r="I26" i="8" s="1"/>
  <c r="F20" i="12"/>
  <c r="E27" i="8"/>
  <c r="K13" i="10" l="1"/>
  <c r="E13" i="10"/>
  <c r="J13" i="10"/>
  <c r="G13" i="10"/>
  <c r="F13" i="10"/>
  <c r="L13" i="10"/>
  <c r="I13" i="10"/>
  <c r="D10" i="10"/>
  <c r="F52" i="16"/>
  <c r="E62" i="16"/>
  <c r="E70" i="16" s="1"/>
  <c r="E74" i="16" s="1"/>
  <c r="G10" i="16"/>
  <c r="H7" i="16"/>
  <c r="I7" i="16" s="1"/>
  <c r="J7" i="16" s="1"/>
  <c r="F36" i="16"/>
  <c r="E37" i="16"/>
  <c r="H51" i="16"/>
  <c r="I51" i="16" s="1"/>
  <c r="J51" i="16" s="1"/>
  <c r="K51" i="16" s="1"/>
  <c r="L51" i="16" s="1"/>
  <c r="M51" i="16" s="1"/>
  <c r="N51" i="16" s="1"/>
  <c r="O51" i="16" s="1"/>
  <c r="P51" i="16" s="1"/>
  <c r="Q51" i="16" s="1"/>
  <c r="R51" i="16" s="1"/>
  <c r="H53" i="16"/>
  <c r="G52" i="16"/>
  <c r="H11" i="16"/>
  <c r="H52" i="16" s="1"/>
  <c r="F45" i="16"/>
  <c r="G44" i="16"/>
  <c r="G12" i="16"/>
  <c r="H12" i="16" s="1"/>
  <c r="I12" i="16" s="1"/>
  <c r="J12" i="16" s="1"/>
  <c r="K12" i="16" s="1"/>
  <c r="L12" i="16" s="1"/>
  <c r="M12" i="16" s="1"/>
  <c r="N12" i="16" s="1"/>
  <c r="O12" i="16" s="1"/>
  <c r="P12" i="16" s="1"/>
  <c r="G13" i="16"/>
  <c r="H13" i="16" s="1"/>
  <c r="I13" i="16" s="1"/>
  <c r="J13" i="16" s="1"/>
  <c r="K13" i="16" s="1"/>
  <c r="L13" i="16" s="1"/>
  <c r="M13" i="16" s="1"/>
  <c r="N13" i="16" s="1"/>
  <c r="O13" i="16" s="1"/>
  <c r="P13" i="16" s="1"/>
  <c r="Q13" i="16" s="1"/>
  <c r="R13" i="16" s="1"/>
  <c r="S13" i="16" s="1"/>
  <c r="T13" i="16" s="1"/>
  <c r="U13" i="16" s="1"/>
  <c r="V13" i="16" s="1"/>
  <c r="W13" i="16" s="1"/>
  <c r="X13" i="16" s="1"/>
  <c r="Y13" i="16" s="1"/>
  <c r="Z13" i="16" s="1"/>
  <c r="AA13" i="16" s="1"/>
  <c r="AB13" i="16" s="1"/>
  <c r="AC13" i="16" s="1"/>
  <c r="AD13" i="16" s="1"/>
  <c r="AE13" i="16" s="1"/>
  <c r="AF13" i="16" s="1"/>
  <c r="AG13" i="16" s="1"/>
  <c r="AH13" i="16" s="1"/>
  <c r="AI13" i="16" s="1"/>
  <c r="H10" i="16"/>
  <c r="F20" i="16"/>
  <c r="H24" i="16"/>
  <c r="I17" i="16"/>
  <c r="F10" i="16"/>
  <c r="F14" i="16"/>
  <c r="I11" i="16" l="1"/>
  <c r="I52" i="16" s="1"/>
  <c r="M19" i="16"/>
  <c r="I10" i="16"/>
  <c r="F37" i="16"/>
  <c r="F39" i="16" s="1"/>
  <c r="G36" i="16"/>
  <c r="S51" i="16"/>
  <c r="T51" i="16" s="1"/>
  <c r="U51" i="16" s="1"/>
  <c r="V51" i="16" s="1"/>
  <c r="W51" i="16" s="1"/>
  <c r="X51" i="16" s="1"/>
  <c r="Y51" i="16" s="1"/>
  <c r="Z51" i="16" s="1"/>
  <c r="AA51" i="16" s="1"/>
  <c r="AB51" i="16" s="1"/>
  <c r="AC51" i="16" s="1"/>
  <c r="AD51" i="16" s="1"/>
  <c r="AE51" i="16" s="1"/>
  <c r="AF51" i="16" s="1"/>
  <c r="AG51" i="16" s="1"/>
  <c r="AH51" i="16" s="1"/>
  <c r="AI51" i="16" s="1"/>
  <c r="S53" i="16"/>
  <c r="G45" i="16"/>
  <c r="H44" i="16"/>
  <c r="H14" i="16"/>
  <c r="M18" i="16"/>
  <c r="G14" i="16"/>
  <c r="F66" i="16"/>
  <c r="Q12" i="16"/>
  <c r="K7" i="16"/>
  <c r="J10" i="16"/>
  <c r="I14" i="16"/>
  <c r="N18" i="16"/>
  <c r="N19" i="16"/>
  <c r="G19" i="16"/>
  <c r="I24" i="16"/>
  <c r="G18" i="16"/>
  <c r="J17" i="16"/>
  <c r="J11" i="16" l="1"/>
  <c r="J52" i="16" s="1"/>
  <c r="G37" i="16"/>
  <c r="G39" i="16" s="1"/>
  <c r="H36" i="16"/>
  <c r="H45" i="16"/>
  <c r="I44" i="16"/>
  <c r="F60" i="16"/>
  <c r="F59" i="16"/>
  <c r="F61" i="16"/>
  <c r="R12" i="16"/>
  <c r="L7" i="16"/>
  <c r="K10" i="16"/>
  <c r="K11" i="16"/>
  <c r="J14" i="16"/>
  <c r="G20" i="16"/>
  <c r="G66" i="16" s="1"/>
  <c r="O18" i="16"/>
  <c r="O19" i="16"/>
  <c r="H18" i="16"/>
  <c r="J24" i="16"/>
  <c r="K17" i="16"/>
  <c r="H19" i="16"/>
  <c r="F62" i="16" l="1"/>
  <c r="F70" i="16" s="1"/>
  <c r="F74" i="16" s="1"/>
  <c r="K52" i="16"/>
  <c r="H37" i="16"/>
  <c r="H39" i="16" s="1"/>
  <c r="I36" i="16"/>
  <c r="I45" i="16"/>
  <c r="J44" i="16"/>
  <c r="G61" i="16"/>
  <c r="G59" i="16"/>
  <c r="G60" i="16"/>
  <c r="S12" i="16"/>
  <c r="L10" i="16"/>
  <c r="M7" i="16"/>
  <c r="L11" i="16"/>
  <c r="K14" i="16"/>
  <c r="P19" i="16"/>
  <c r="P18" i="16"/>
  <c r="I19" i="16"/>
  <c r="K24" i="16"/>
  <c r="I18" i="16"/>
  <c r="L17" i="16"/>
  <c r="H20" i="16"/>
  <c r="H66" i="16" s="1"/>
  <c r="L52" i="16" l="1"/>
  <c r="G62" i="16"/>
  <c r="G70" i="16" s="1"/>
  <c r="G74" i="16" s="1"/>
  <c r="I37" i="16"/>
  <c r="I39" i="16" s="1"/>
  <c r="J36" i="16"/>
  <c r="K44" i="16"/>
  <c r="J45" i="16"/>
  <c r="H60" i="16"/>
  <c r="H61" i="16"/>
  <c r="H59" i="16"/>
  <c r="T12" i="16"/>
  <c r="M17" i="16"/>
  <c r="M11" i="16"/>
  <c r="L14" i="16"/>
  <c r="M10" i="16"/>
  <c r="N7" i="16"/>
  <c r="Q18" i="16"/>
  <c r="I20" i="16"/>
  <c r="I66" i="16" s="1"/>
  <c r="Q19" i="16"/>
  <c r="J18" i="16"/>
  <c r="L24" i="16"/>
  <c r="J19" i="16"/>
  <c r="J37" i="16" l="1"/>
  <c r="J39" i="16" s="1"/>
  <c r="K36" i="16"/>
  <c r="H62" i="16"/>
  <c r="H70" i="16" s="1"/>
  <c r="H74" i="16" s="1"/>
  <c r="I61" i="16"/>
  <c r="I60" i="16"/>
  <c r="I59" i="16"/>
  <c r="M52" i="16"/>
  <c r="L44" i="16"/>
  <c r="K45" i="16"/>
  <c r="M20" i="16"/>
  <c r="N17" i="16"/>
  <c r="U12" i="16"/>
  <c r="N11" i="16"/>
  <c r="M14" i="16"/>
  <c r="O7" i="16"/>
  <c r="N10" i="16"/>
  <c r="R18" i="16"/>
  <c r="R19" i="16"/>
  <c r="M24" i="16"/>
  <c r="J20" i="16"/>
  <c r="J66" i="16" s="1"/>
  <c r="K19" i="16"/>
  <c r="K18" i="16"/>
  <c r="N52" i="16" l="1"/>
  <c r="O10" i="16"/>
  <c r="P7" i="16"/>
  <c r="J61" i="16"/>
  <c r="J59" i="16"/>
  <c r="J60" i="16"/>
  <c r="I62" i="16"/>
  <c r="I70" i="16" s="1"/>
  <c r="I74" i="16" s="1"/>
  <c r="K37" i="16"/>
  <c r="K39" i="16" s="1"/>
  <c r="L36" i="16"/>
  <c r="M44" i="16"/>
  <c r="L45" i="16"/>
  <c r="N20" i="16"/>
  <c r="O17" i="16"/>
  <c r="V12" i="16"/>
  <c r="K20" i="16"/>
  <c r="K66" i="16" s="1"/>
  <c r="O11" i="16"/>
  <c r="N14" i="16"/>
  <c r="S19" i="16"/>
  <c r="S18" i="16"/>
  <c r="L18" i="16"/>
  <c r="L19" i="16"/>
  <c r="N24" i="16"/>
  <c r="K60" i="16" l="1"/>
  <c r="K59" i="16"/>
  <c r="K61" i="16"/>
  <c r="J62" i="16"/>
  <c r="J70" i="16" s="1"/>
  <c r="J74" i="16" s="1"/>
  <c r="O14" i="16"/>
  <c r="O52" i="16"/>
  <c r="P11" i="16"/>
  <c r="M45" i="16"/>
  <c r="N44" i="16"/>
  <c r="Q7" i="16"/>
  <c r="P10" i="16"/>
  <c r="M36" i="16"/>
  <c r="L37" i="16"/>
  <c r="L39" i="16" s="1"/>
  <c r="O20" i="16"/>
  <c r="P17" i="16"/>
  <c r="Q17" i="16" s="1"/>
  <c r="W12" i="16"/>
  <c r="T18" i="16"/>
  <c r="L20" i="16"/>
  <c r="L66" i="16" s="1"/>
  <c r="T19" i="16"/>
  <c r="O24" i="16"/>
  <c r="P24" i="16" s="1"/>
  <c r="Q24" i="16" s="1"/>
  <c r="R24" i="16" s="1"/>
  <c r="S24" i="16" s="1"/>
  <c r="T24" i="16" s="1"/>
  <c r="U24" i="16" s="1"/>
  <c r="V24" i="16" s="1"/>
  <c r="W24" i="16" s="1"/>
  <c r="X24" i="16" s="1"/>
  <c r="Y24" i="16" s="1"/>
  <c r="Z24" i="16" s="1"/>
  <c r="AA24" i="16" s="1"/>
  <c r="AB24" i="16" s="1"/>
  <c r="AC24" i="16" s="1"/>
  <c r="AD24" i="16" s="1"/>
  <c r="AE24" i="16" s="1"/>
  <c r="AF24" i="16" s="1"/>
  <c r="AG24" i="16" s="1"/>
  <c r="AH24" i="16" s="1"/>
  <c r="AI24" i="16" s="1"/>
  <c r="K62" i="16" l="1"/>
  <c r="K70" i="16" s="1"/>
  <c r="K74" i="16" s="1"/>
  <c r="P52" i="16"/>
  <c r="Q11" i="16"/>
  <c r="P14" i="16"/>
  <c r="P20" i="16"/>
  <c r="P66" i="16" s="1"/>
  <c r="L61" i="16"/>
  <c r="L59" i="16"/>
  <c r="L60" i="16"/>
  <c r="N36" i="16"/>
  <c r="M37" i="16"/>
  <c r="M39" i="16" s="1"/>
  <c r="R7" i="16"/>
  <c r="Q10" i="16"/>
  <c r="N45" i="16"/>
  <c r="O44" i="16"/>
  <c r="X12" i="16"/>
  <c r="R17" i="16"/>
  <c r="Q20" i="16"/>
  <c r="U19" i="16"/>
  <c r="U18" i="16"/>
  <c r="M66" i="16"/>
  <c r="N66" i="16"/>
  <c r="O45" i="16" l="1"/>
  <c r="P44" i="16"/>
  <c r="L62" i="16"/>
  <c r="L70" i="16" s="1"/>
  <c r="L74" i="16" s="1"/>
  <c r="P61" i="16"/>
  <c r="P60" i="16"/>
  <c r="P59" i="16"/>
  <c r="M59" i="16"/>
  <c r="M60" i="16"/>
  <c r="M61" i="16"/>
  <c r="S7" i="16"/>
  <c r="R10" i="16"/>
  <c r="N37" i="16"/>
  <c r="N39" i="16" s="1"/>
  <c r="O36" i="16"/>
  <c r="R11" i="16"/>
  <c r="Q52" i="16"/>
  <c r="Q14" i="16"/>
  <c r="Q66" i="16" s="1"/>
  <c r="N60" i="16"/>
  <c r="N59" i="16"/>
  <c r="N61" i="16"/>
  <c r="Y12" i="16"/>
  <c r="S17" i="16"/>
  <c r="R20" i="16"/>
  <c r="V18" i="16"/>
  <c r="V19" i="16"/>
  <c r="O66" i="16"/>
  <c r="N62" i="16" l="1"/>
  <c r="N70" i="16" s="1"/>
  <c r="N74" i="16" s="1"/>
  <c r="Q61" i="16"/>
  <c r="Q60" i="16"/>
  <c r="Q59" i="16"/>
  <c r="O37" i="16"/>
  <c r="O39" i="16" s="1"/>
  <c r="P36" i="16"/>
  <c r="O61" i="16"/>
  <c r="O60" i="16"/>
  <c r="O59" i="16"/>
  <c r="S11" i="16"/>
  <c r="R52" i="16"/>
  <c r="R14" i="16"/>
  <c r="R66" i="16" s="1"/>
  <c r="P62" i="16"/>
  <c r="T7" i="16"/>
  <c r="S10" i="16"/>
  <c r="P45" i="16"/>
  <c r="Q44" i="16"/>
  <c r="M62" i="16"/>
  <c r="M70" i="16" s="1"/>
  <c r="M74" i="16" s="1"/>
  <c r="Z12" i="16"/>
  <c r="T17" i="16"/>
  <c r="S20" i="16"/>
  <c r="W19" i="16"/>
  <c r="W18" i="16"/>
  <c r="O62" i="16" l="1"/>
  <c r="O70" i="16" s="1"/>
  <c r="O74" i="16" s="1"/>
  <c r="P37" i="16"/>
  <c r="P39" i="16" s="1"/>
  <c r="P70" i="16" s="1"/>
  <c r="P74" i="16" s="1"/>
  <c r="Q36" i="16"/>
  <c r="R61" i="16"/>
  <c r="R59" i="16"/>
  <c r="R60" i="16"/>
  <c r="Q45" i="16"/>
  <c r="R44" i="16"/>
  <c r="T11" i="16"/>
  <c r="S52" i="16"/>
  <c r="S14" i="16"/>
  <c r="S66" i="16" s="1"/>
  <c r="U7" i="16"/>
  <c r="T10" i="16"/>
  <c r="Q62" i="16"/>
  <c r="AA12" i="16"/>
  <c r="U17" i="16"/>
  <c r="T20" i="16"/>
  <c r="X19" i="16"/>
  <c r="X18" i="16"/>
  <c r="S60" i="16" l="1"/>
  <c r="S59" i="16"/>
  <c r="S61" i="16"/>
  <c r="R62" i="16"/>
  <c r="U11" i="16"/>
  <c r="T52" i="16"/>
  <c r="T14" i="16"/>
  <c r="T66" i="16" s="1"/>
  <c r="Q37" i="16"/>
  <c r="Q39" i="16" s="1"/>
  <c r="Q70" i="16" s="1"/>
  <c r="Q74" i="16" s="1"/>
  <c r="R36" i="16"/>
  <c r="S44" i="16"/>
  <c r="R45" i="16"/>
  <c r="V7" i="16"/>
  <c r="U10" i="16"/>
  <c r="AB12" i="16"/>
  <c r="V17" i="16"/>
  <c r="U20" i="16"/>
  <c r="Y18" i="16"/>
  <c r="Y19" i="16"/>
  <c r="S62" i="16" l="1"/>
  <c r="T61" i="16"/>
  <c r="T60" i="16"/>
  <c r="T59" i="16"/>
  <c r="V11" i="16"/>
  <c r="U52" i="16"/>
  <c r="U14" i="16"/>
  <c r="U66" i="16" s="1"/>
  <c r="R37" i="16"/>
  <c r="R39" i="16" s="1"/>
  <c r="R70" i="16" s="1"/>
  <c r="R74" i="16" s="1"/>
  <c r="S36" i="16"/>
  <c r="W7" i="16"/>
  <c r="V10" i="16"/>
  <c r="T44" i="16"/>
  <c r="S45" i="16"/>
  <c r="AC12" i="16"/>
  <c r="W17" i="16"/>
  <c r="V20" i="16"/>
  <c r="Z18" i="16"/>
  <c r="Z19" i="16"/>
  <c r="G20" i="12"/>
  <c r="G13" i="12"/>
  <c r="H13" i="12" s="1"/>
  <c r="E9" i="12"/>
  <c r="F9" i="12" s="1"/>
  <c r="F15" i="12" s="1"/>
  <c r="F8" i="12"/>
  <c r="F14" i="12" s="1"/>
  <c r="E5" i="12"/>
  <c r="F5" i="12" s="1"/>
  <c r="G5" i="12" s="1"/>
  <c r="H5" i="12" s="1"/>
  <c r="I5" i="12" s="1"/>
  <c r="J5" i="12" s="1"/>
  <c r="K5" i="12" s="1"/>
  <c r="L5" i="12" s="1"/>
  <c r="M5" i="12" s="1"/>
  <c r="N5" i="12" s="1"/>
  <c r="O5" i="12" s="1"/>
  <c r="F4" i="12"/>
  <c r="G4" i="12" s="1"/>
  <c r="H4" i="12" s="1"/>
  <c r="I4" i="12" s="1"/>
  <c r="J4" i="12" s="1"/>
  <c r="K4" i="12" s="1"/>
  <c r="L4" i="12" s="1"/>
  <c r="M4" i="12" s="1"/>
  <c r="N4" i="12" s="1"/>
  <c r="O4" i="12" s="1"/>
  <c r="U59" i="16" l="1"/>
  <c r="U61" i="16"/>
  <c r="U60" i="16"/>
  <c r="U44" i="16"/>
  <c r="T45" i="16"/>
  <c r="X7" i="16"/>
  <c r="W10" i="16"/>
  <c r="S37" i="16"/>
  <c r="S39" i="16" s="1"/>
  <c r="S70" i="16" s="1"/>
  <c r="S74" i="16" s="1"/>
  <c r="T36" i="16"/>
  <c r="W11" i="16"/>
  <c r="V52" i="16"/>
  <c r="V14" i="16"/>
  <c r="V66" i="16" s="1"/>
  <c r="T62" i="16"/>
  <c r="AD12" i="16"/>
  <c r="X17" i="16"/>
  <c r="W20" i="16"/>
  <c r="AA18" i="16"/>
  <c r="AA19" i="16"/>
  <c r="F16" i="12"/>
  <c r="E25" i="12"/>
  <c r="I13" i="12"/>
  <c r="H20" i="12"/>
  <c r="G9" i="12"/>
  <c r="F7" i="12"/>
  <c r="F27" i="8" s="1"/>
  <c r="G8" i="12"/>
  <c r="F3" i="12"/>
  <c r="V60" i="16" l="1"/>
  <c r="V59" i="16"/>
  <c r="V61" i="16"/>
  <c r="X11" i="16"/>
  <c r="W52" i="16"/>
  <c r="W14" i="16"/>
  <c r="W66" i="16" s="1"/>
  <c r="U45" i="16"/>
  <c r="V44" i="16"/>
  <c r="Y7" i="16"/>
  <c r="X10" i="16"/>
  <c r="U36" i="16"/>
  <c r="T37" i="16"/>
  <c r="T39" i="16" s="1"/>
  <c r="T70" i="16" s="1"/>
  <c r="T74" i="16" s="1"/>
  <c r="U62" i="16"/>
  <c r="AE12" i="16"/>
  <c r="Y17" i="16"/>
  <c r="X20" i="16"/>
  <c r="AB19" i="16"/>
  <c r="AB18" i="16"/>
  <c r="E36" i="8"/>
  <c r="E35" i="8"/>
  <c r="E34" i="8"/>
  <c r="J13" i="12"/>
  <c r="G7" i="12"/>
  <c r="G27" i="8" s="1"/>
  <c r="F10" i="12"/>
  <c r="G15" i="12"/>
  <c r="H9" i="12"/>
  <c r="F6" i="12"/>
  <c r="G3" i="12"/>
  <c r="I20" i="12"/>
  <c r="H8" i="12"/>
  <c r="G14" i="12"/>
  <c r="V62" i="16" l="1"/>
  <c r="W61" i="16"/>
  <c r="W59" i="16"/>
  <c r="W60" i="16"/>
  <c r="Y11" i="16"/>
  <c r="X52" i="16"/>
  <c r="X14" i="16"/>
  <c r="X66" i="16" s="1"/>
  <c r="V36" i="16"/>
  <c r="U37" i="16"/>
  <c r="U39" i="16" s="1"/>
  <c r="U70" i="16" s="1"/>
  <c r="U74" i="16" s="1"/>
  <c r="Z7" i="16"/>
  <c r="Y10" i="16"/>
  <c r="V45" i="16"/>
  <c r="W44" i="16"/>
  <c r="AF12" i="16"/>
  <c r="Z17" i="16"/>
  <c r="Y20" i="16"/>
  <c r="AC19" i="16"/>
  <c r="AC18" i="16"/>
  <c r="E37" i="8"/>
  <c r="I8" i="12"/>
  <c r="H14" i="12"/>
  <c r="K13" i="12"/>
  <c r="G6" i="12"/>
  <c r="H3" i="12"/>
  <c r="G10" i="12"/>
  <c r="H7" i="12"/>
  <c r="H27" i="8" s="1"/>
  <c r="J20" i="12"/>
  <c r="H15" i="12"/>
  <c r="I9" i="12"/>
  <c r="G16" i="12"/>
  <c r="F25" i="12"/>
  <c r="X60" i="16" l="1"/>
  <c r="X61" i="16"/>
  <c r="X59" i="16"/>
  <c r="Z11" i="16"/>
  <c r="Y52" i="16"/>
  <c r="Y14" i="16"/>
  <c r="Y66" i="16" s="1"/>
  <c r="AA7" i="16"/>
  <c r="Z10" i="16"/>
  <c r="W45" i="16"/>
  <c r="X44" i="16"/>
  <c r="V37" i="16"/>
  <c r="V39" i="16" s="1"/>
  <c r="V70" i="16" s="1"/>
  <c r="V74" i="16" s="1"/>
  <c r="W36" i="16"/>
  <c r="W62" i="16"/>
  <c r="AG12" i="16"/>
  <c r="AA17" i="16"/>
  <c r="Z20" i="16"/>
  <c r="AD18" i="16"/>
  <c r="AD19" i="16"/>
  <c r="F34" i="8"/>
  <c r="F36" i="8"/>
  <c r="F35" i="8"/>
  <c r="K20" i="12"/>
  <c r="H16" i="12"/>
  <c r="I14" i="12"/>
  <c r="J8" i="12"/>
  <c r="H10" i="12"/>
  <c r="I7" i="12"/>
  <c r="I27" i="8" s="1"/>
  <c r="H6" i="12"/>
  <c r="I3" i="12"/>
  <c r="G25" i="12"/>
  <c r="I15" i="12"/>
  <c r="J9" i="12"/>
  <c r="L13" i="12"/>
  <c r="Y61" i="16" l="1"/>
  <c r="Y60" i="16"/>
  <c r="Y59" i="16"/>
  <c r="AA11" i="16"/>
  <c r="Z52" i="16"/>
  <c r="Z14" i="16"/>
  <c r="Z66" i="16" s="1"/>
  <c r="AB7" i="16"/>
  <c r="AA10" i="16"/>
  <c r="X45" i="16"/>
  <c r="Y44" i="16"/>
  <c r="X62" i="16"/>
  <c r="W37" i="16"/>
  <c r="W39" i="16" s="1"/>
  <c r="W70" i="16" s="1"/>
  <c r="W74" i="16" s="1"/>
  <c r="X36" i="16"/>
  <c r="AH12" i="16"/>
  <c r="AB17" i="16"/>
  <c r="AA20" i="16"/>
  <c r="AE18" i="16"/>
  <c r="AE19" i="16"/>
  <c r="F37" i="8"/>
  <c r="G35" i="8"/>
  <c r="G36" i="8"/>
  <c r="G34" i="8"/>
  <c r="H25" i="12"/>
  <c r="L20" i="12"/>
  <c r="I6" i="12"/>
  <c r="J3" i="12"/>
  <c r="I10" i="12"/>
  <c r="J7" i="12"/>
  <c r="J27" i="8" s="1"/>
  <c r="M13" i="12"/>
  <c r="J14" i="12"/>
  <c r="K8" i="12"/>
  <c r="J15" i="12"/>
  <c r="K9" i="12"/>
  <c r="I16" i="12"/>
  <c r="Z61" i="16" l="1"/>
  <c r="Z59" i="16"/>
  <c r="Z60" i="16"/>
  <c r="X37" i="16"/>
  <c r="X39" i="16" s="1"/>
  <c r="X70" i="16" s="1"/>
  <c r="X74" i="16" s="1"/>
  <c r="Y36" i="16"/>
  <c r="AC7" i="16"/>
  <c r="AB10" i="16"/>
  <c r="AB11" i="16"/>
  <c r="AA52" i="16"/>
  <c r="AA14" i="16"/>
  <c r="AA66" i="16" s="1"/>
  <c r="Y45" i="16"/>
  <c r="Z44" i="16"/>
  <c r="Y62" i="16"/>
  <c r="AI12" i="16"/>
  <c r="AC17" i="16"/>
  <c r="AB20" i="16"/>
  <c r="AF19" i="16"/>
  <c r="AF18" i="16"/>
  <c r="G37" i="8"/>
  <c r="H35" i="8"/>
  <c r="H34" i="8"/>
  <c r="H36" i="8"/>
  <c r="K14" i="12"/>
  <c r="L8" i="12"/>
  <c r="M20" i="12"/>
  <c r="J16" i="12"/>
  <c r="N13" i="12"/>
  <c r="J10" i="12"/>
  <c r="K7" i="12"/>
  <c r="K27" i="8" s="1"/>
  <c r="I25" i="12"/>
  <c r="K15" i="12"/>
  <c r="L9" i="12"/>
  <c r="J6" i="12"/>
  <c r="K3" i="12"/>
  <c r="AA60" i="16" l="1"/>
  <c r="AA59" i="16"/>
  <c r="AA61" i="16"/>
  <c r="AA44" i="16"/>
  <c r="Z45" i="16"/>
  <c r="AD7" i="16"/>
  <c r="AC10" i="16"/>
  <c r="Y37" i="16"/>
  <c r="Y39" i="16" s="1"/>
  <c r="Y70" i="16" s="1"/>
  <c r="Y74" i="16" s="1"/>
  <c r="Z36" i="16"/>
  <c r="AC11" i="16"/>
  <c r="AB52" i="16"/>
  <c r="AB14" i="16"/>
  <c r="AB66" i="16" s="1"/>
  <c r="Z62" i="16"/>
  <c r="AD17" i="16"/>
  <c r="AC20" i="16"/>
  <c r="AG18" i="16"/>
  <c r="AG19" i="16"/>
  <c r="H37" i="8"/>
  <c r="I36" i="8"/>
  <c r="I35" i="8"/>
  <c r="I34" i="8"/>
  <c r="M8" i="12"/>
  <c r="L14" i="12"/>
  <c r="K10" i="12"/>
  <c r="L7" i="12"/>
  <c r="L27" i="8" s="1"/>
  <c r="K16" i="12"/>
  <c r="K6" i="12"/>
  <c r="L3" i="12"/>
  <c r="O13" i="12"/>
  <c r="J25" i="12"/>
  <c r="L15" i="12"/>
  <c r="M9" i="12"/>
  <c r="N20" i="12"/>
  <c r="AA62" i="16" l="1"/>
  <c r="AB61" i="16"/>
  <c r="AB59" i="16"/>
  <c r="AB60" i="16"/>
  <c r="AE7" i="16"/>
  <c r="AD10" i="16"/>
  <c r="AD11" i="16"/>
  <c r="AC52" i="16"/>
  <c r="AC14" i="16"/>
  <c r="AC66" i="16" s="1"/>
  <c r="AB44" i="16"/>
  <c r="AA45" i="16"/>
  <c r="Z37" i="16"/>
  <c r="Z39" i="16" s="1"/>
  <c r="Z70" i="16" s="1"/>
  <c r="Z74" i="16" s="1"/>
  <c r="AA36" i="16"/>
  <c r="AE17" i="16"/>
  <c r="AD20" i="16"/>
  <c r="AI19" i="16"/>
  <c r="AH19" i="16"/>
  <c r="AH18" i="16"/>
  <c r="AI18" i="16"/>
  <c r="J35" i="8"/>
  <c r="J34" i="8"/>
  <c r="J36" i="8"/>
  <c r="I37" i="8"/>
  <c r="K25" i="12"/>
  <c r="L6" i="12"/>
  <c r="M3" i="12"/>
  <c r="O20" i="12"/>
  <c r="M15" i="12"/>
  <c r="N9" i="12"/>
  <c r="L10" i="12"/>
  <c r="M7" i="12"/>
  <c r="M27" i="8" s="1"/>
  <c r="L16" i="12"/>
  <c r="M14" i="12"/>
  <c r="N8" i="12"/>
  <c r="AC59" i="16" l="1"/>
  <c r="AC61" i="16"/>
  <c r="AC60" i="16"/>
  <c r="AE11" i="16"/>
  <c r="AD52" i="16"/>
  <c r="AD14" i="16"/>
  <c r="AD66" i="16" s="1"/>
  <c r="AA37" i="16"/>
  <c r="AA39" i="16" s="1"/>
  <c r="AA70" i="16" s="1"/>
  <c r="AA74" i="16" s="1"/>
  <c r="AB36" i="16"/>
  <c r="AF7" i="16"/>
  <c r="AE10" i="16"/>
  <c r="AC44" i="16"/>
  <c r="AB45" i="16"/>
  <c r="AB62" i="16"/>
  <c r="AF17" i="16"/>
  <c r="AE20" i="16"/>
  <c r="J37" i="8"/>
  <c r="K35" i="8"/>
  <c r="K34" i="8"/>
  <c r="K36" i="8"/>
  <c r="N15" i="12"/>
  <c r="O9" i="12"/>
  <c r="O15" i="12" s="1"/>
  <c r="N14" i="12"/>
  <c r="O8" i="12"/>
  <c r="O14" i="12" s="1"/>
  <c r="M10" i="12"/>
  <c r="N7" i="12"/>
  <c r="N27" i="8" s="1"/>
  <c r="M16" i="12"/>
  <c r="M6" i="12"/>
  <c r="N3" i="12"/>
  <c r="L25" i="12"/>
  <c r="B30" i="8"/>
  <c r="E26" i="8"/>
  <c r="F26" i="8" s="1"/>
  <c r="G26" i="8" s="1"/>
  <c r="H28" i="8" s="1"/>
  <c r="J26" i="8" s="1"/>
  <c r="K26" i="8" s="1"/>
  <c r="L26" i="8" s="1"/>
  <c r="M26" i="8" s="1"/>
  <c r="N26" i="8" s="1"/>
  <c r="O26" i="8" s="1"/>
  <c r="F13" i="8"/>
  <c r="G13" i="8" s="1"/>
  <c r="H13" i="8" s="1"/>
  <c r="I13" i="8" s="1"/>
  <c r="J13" i="8" s="1"/>
  <c r="K13" i="8" s="1"/>
  <c r="L13" i="8" s="1"/>
  <c r="M13" i="8" s="1"/>
  <c r="N13" i="8" s="1"/>
  <c r="O13" i="8" s="1"/>
  <c r="E12" i="8"/>
  <c r="B11" i="8"/>
  <c r="AD60" i="16" l="1"/>
  <c r="AD59" i="16"/>
  <c r="AD61" i="16"/>
  <c r="AF11" i="16"/>
  <c r="AE52" i="16"/>
  <c r="AE14" i="16"/>
  <c r="AE66" i="16" s="1"/>
  <c r="AC45" i="16"/>
  <c r="AD44" i="16"/>
  <c r="AG7" i="16"/>
  <c r="AF10" i="16"/>
  <c r="AC62" i="16"/>
  <c r="AC36" i="16"/>
  <c r="AB37" i="16"/>
  <c r="AB39" i="16" s="1"/>
  <c r="AB70" i="16" s="1"/>
  <c r="AB74" i="16" s="1"/>
  <c r="AG17" i="16"/>
  <c r="AF20" i="16"/>
  <c r="O16" i="12"/>
  <c r="L36" i="8"/>
  <c r="L35" i="8"/>
  <c r="L34" i="8"/>
  <c r="K37" i="8"/>
  <c r="M25" i="12"/>
  <c r="N10" i="12"/>
  <c r="O7" i="12"/>
  <c r="N16" i="12"/>
  <c r="O3" i="12"/>
  <c r="O6" i="12" s="1"/>
  <c r="N6" i="12"/>
  <c r="E41" i="8"/>
  <c r="F11" i="8"/>
  <c r="F19" i="8"/>
  <c r="AD62" i="16" l="1"/>
  <c r="AE61" i="16"/>
  <c r="AE60" i="16"/>
  <c r="AE59" i="16"/>
  <c r="AG11" i="16"/>
  <c r="AF52" i="16"/>
  <c r="AF14" i="16"/>
  <c r="AF66" i="16" s="1"/>
  <c r="AD45" i="16"/>
  <c r="AE44" i="16"/>
  <c r="AD36" i="16"/>
  <c r="AC37" i="16"/>
  <c r="AC39" i="16" s="1"/>
  <c r="AC70" i="16" s="1"/>
  <c r="AC74" i="16" s="1"/>
  <c r="AH7" i="16"/>
  <c r="AG10" i="16"/>
  <c r="AH17" i="16"/>
  <c r="AG20" i="16"/>
  <c r="L37" i="8"/>
  <c r="M34" i="8"/>
  <c r="M36" i="8"/>
  <c r="M35" i="8"/>
  <c r="O10" i="12"/>
  <c r="O25" i="12" s="1"/>
  <c r="O27" i="8"/>
  <c r="N25" i="12"/>
  <c r="F20" i="8"/>
  <c r="G19" i="8"/>
  <c r="G11" i="8"/>
  <c r="F12" i="8"/>
  <c r="F14" i="8" s="1"/>
  <c r="F41" i="8" s="1"/>
  <c r="AF61" i="16" l="1"/>
  <c r="AF60" i="16"/>
  <c r="AF59" i="16"/>
  <c r="AH11" i="16"/>
  <c r="AG52" i="16"/>
  <c r="AG14" i="16"/>
  <c r="AG66" i="16" s="1"/>
  <c r="AI7" i="16"/>
  <c r="AI10" i="16" s="1"/>
  <c r="AH10" i="16"/>
  <c r="AD37" i="16"/>
  <c r="AD39" i="16" s="1"/>
  <c r="AD70" i="16" s="1"/>
  <c r="AD74" i="16" s="1"/>
  <c r="AE36" i="16"/>
  <c r="AE45" i="16"/>
  <c r="AF44" i="16"/>
  <c r="AE62" i="16"/>
  <c r="AI17" i="16"/>
  <c r="AH20" i="16"/>
  <c r="N36" i="8"/>
  <c r="N35" i="8"/>
  <c r="N34" i="8"/>
  <c r="O35" i="8"/>
  <c r="O34" i="8"/>
  <c r="O36" i="8"/>
  <c r="M37" i="8"/>
  <c r="H19" i="8"/>
  <c r="G20" i="8"/>
  <c r="G12" i="8"/>
  <c r="H11" i="8"/>
  <c r="G14" i="8"/>
  <c r="AG61" i="16" l="1"/>
  <c r="AG60" i="16"/>
  <c r="AG59" i="16"/>
  <c r="AE37" i="16"/>
  <c r="AF36" i="16"/>
  <c r="AE39" i="16"/>
  <c r="AE70" i="16" s="1"/>
  <c r="AE74" i="16" s="1"/>
  <c r="AF45" i="16"/>
  <c r="AG44" i="16"/>
  <c r="AF62" i="16"/>
  <c r="AI11" i="16"/>
  <c r="AH52" i="16"/>
  <c r="AH14" i="16"/>
  <c r="AH66" i="16" s="1"/>
  <c r="AI20" i="16"/>
  <c r="N37" i="8"/>
  <c r="O37" i="8"/>
  <c r="G41" i="8"/>
  <c r="I11" i="8"/>
  <c r="H12" i="8"/>
  <c r="H14" i="8" s="1"/>
  <c r="I19" i="8"/>
  <c r="H20" i="8"/>
  <c r="AG45" i="16" l="1"/>
  <c r="AH44" i="16"/>
  <c r="AF37" i="16"/>
  <c r="AG36" i="16"/>
  <c r="AF39" i="16"/>
  <c r="AF70" i="16" s="1"/>
  <c r="AF74" i="16" s="1"/>
  <c r="AI52" i="16"/>
  <c r="AI14" i="16"/>
  <c r="AI66" i="16" s="1"/>
  <c r="AH61" i="16"/>
  <c r="AH59" i="16"/>
  <c r="AH60" i="16"/>
  <c r="AG62" i="16"/>
  <c r="H41" i="8"/>
  <c r="J19" i="8"/>
  <c r="I20" i="8"/>
  <c r="J11" i="8"/>
  <c r="I12" i="8"/>
  <c r="I14" i="8" s="1"/>
  <c r="AG37" i="16" l="1"/>
  <c r="AG39" i="16" s="1"/>
  <c r="AG70" i="16" s="1"/>
  <c r="AG74" i="16" s="1"/>
  <c r="AH36" i="16"/>
  <c r="AI60" i="16"/>
  <c r="AI59" i="16"/>
  <c r="AI61" i="16"/>
  <c r="AI62" i="16" s="1"/>
  <c r="AI44" i="16"/>
  <c r="AI45" i="16" s="1"/>
  <c r="AH45" i="16"/>
  <c r="AH62" i="16"/>
  <c r="I41" i="8"/>
  <c r="K11" i="8"/>
  <c r="J12" i="8"/>
  <c r="J14" i="8" s="1"/>
  <c r="J41" i="8" s="1"/>
  <c r="K19" i="8"/>
  <c r="J20" i="8"/>
  <c r="AH37" i="16" l="1"/>
  <c r="AH39" i="16" s="1"/>
  <c r="AH70" i="16" s="1"/>
  <c r="AH74" i="16" s="1"/>
  <c r="AI36" i="16"/>
  <c r="L11" i="8"/>
  <c r="K12" i="8"/>
  <c r="K14" i="8" s="1"/>
  <c r="L19" i="8"/>
  <c r="K20" i="8"/>
  <c r="AI37" i="16" l="1"/>
  <c r="AI39" i="16" s="1"/>
  <c r="AI70" i="16" s="1"/>
  <c r="AI74" i="16" s="1"/>
  <c r="K41" i="8"/>
  <c r="M19" i="8"/>
  <c r="L20" i="8"/>
  <c r="M11" i="8"/>
  <c r="L12" i="8"/>
  <c r="L14" i="8" s="1"/>
  <c r="L41" i="8" s="1"/>
  <c r="K79" i="16" l="1"/>
  <c r="F79" i="16"/>
  <c r="G79" i="16"/>
  <c r="I79" i="16"/>
  <c r="J79" i="16"/>
  <c r="E82" i="16"/>
  <c r="L79" i="16"/>
  <c r="M79" i="16"/>
  <c r="E79" i="16"/>
  <c r="N19" i="8"/>
  <c r="M20" i="8"/>
  <c r="N11" i="8"/>
  <c r="M12" i="8"/>
  <c r="M14" i="8" s="1"/>
  <c r="M41" i="8" l="1"/>
  <c r="O11" i="8"/>
  <c r="O12" i="8" s="1"/>
  <c r="N12" i="8"/>
  <c r="N14" i="8" s="1"/>
  <c r="N41" i="8" s="1"/>
  <c r="O19" i="8"/>
  <c r="O20" i="8" s="1"/>
  <c r="N20" i="8"/>
  <c r="O14" i="8" l="1"/>
  <c r="O41" i="8" s="1"/>
</calcChain>
</file>

<file path=xl/sharedStrings.xml><?xml version="1.0" encoding="utf-8"?>
<sst xmlns="http://schemas.openxmlformats.org/spreadsheetml/2006/main" count="176" uniqueCount="89">
  <si>
    <t>1. Pricing &amp; Unit Costs</t>
  </si>
  <si>
    <t>Growth Rate of US &amp; Russian participants without Alternium</t>
  </si>
  <si>
    <t>Growth Rate of US &amp; Russian participants with Alternium</t>
  </si>
  <si>
    <t>Growth Rate of International participants without Alternium</t>
  </si>
  <si>
    <t>Growth Rate of International participants with Alternium</t>
  </si>
  <si>
    <t>Inflation</t>
  </si>
  <si>
    <t>Year</t>
  </si>
  <si>
    <t>US &amp; Russia Participants (In millions)</t>
  </si>
  <si>
    <t>Flat Charge</t>
  </si>
  <si>
    <t>Cost of servicing</t>
  </si>
  <si>
    <t>Total (In millions)</t>
  </si>
  <si>
    <t>International Participants (In millions)</t>
  </si>
  <si>
    <t>2. New Participants on Alternium</t>
  </si>
  <si>
    <t>Growth Rate of New Participants</t>
  </si>
  <si>
    <t>Participants (In millions)</t>
  </si>
  <si>
    <t>Service Charge</t>
  </si>
  <si>
    <t>Total Revenue</t>
  </si>
  <si>
    <t>Revenue (In millions)</t>
  </si>
  <si>
    <t>1. Research &amp; Development Costs (In millions)</t>
  </si>
  <si>
    <t>2. Introductory Costs</t>
  </si>
  <si>
    <t>Introductory Costs (In millions)</t>
  </si>
  <si>
    <t>3. General &amp; Administrative Costs</t>
  </si>
  <si>
    <t>Growth Rate of Company's G&amp;A</t>
  </si>
  <si>
    <t xml:space="preserve">Growth Rate of Alternium G&amp;A </t>
  </si>
  <si>
    <t>Gross Company G&amp;A (In millions)</t>
  </si>
  <si>
    <t>G&amp;A Allocated to Alternium (In milions)</t>
  </si>
  <si>
    <t>Alternium G&amp;A (In millions)</t>
  </si>
  <si>
    <t>Total G&amp;A (In millions)</t>
  </si>
  <si>
    <t>4. Advertising Expenses</t>
  </si>
  <si>
    <t>Growth Rate of costs</t>
  </si>
  <si>
    <t>Percentage increase due to alternium</t>
  </si>
  <si>
    <t>Without Alternium (In millions)</t>
  </si>
  <si>
    <t>With Alternium (In millions)</t>
  </si>
  <si>
    <t>5. Server Cost</t>
  </si>
  <si>
    <t>Percentage of facility used</t>
  </si>
  <si>
    <t>Total capacity of the Server (In millions)</t>
  </si>
  <si>
    <t xml:space="preserve">Year </t>
  </si>
  <si>
    <t>Cost of Server (In millions)</t>
  </si>
  <si>
    <t>No. of Participants (In millions)</t>
  </si>
  <si>
    <t>6. Working Capital</t>
  </si>
  <si>
    <t>Conversion Charges as percentage of Total Revenue</t>
  </si>
  <si>
    <t>Inventory Charges as percentage of Total Revenue</t>
  </si>
  <si>
    <t>Accounts Payable as percentage of Total Revenue</t>
  </si>
  <si>
    <t>Conversion Charges (In millions)</t>
  </si>
  <si>
    <t>Inventory Charges (In millions)</t>
  </si>
  <si>
    <t>Accounts Payable (In millions)</t>
  </si>
  <si>
    <t>Total Working Capital Needs (In millions)</t>
  </si>
  <si>
    <t>Increase in Savings</t>
  </si>
  <si>
    <t>Cost Savings (In millions)</t>
  </si>
  <si>
    <t>Total Expenses</t>
  </si>
  <si>
    <t>Expenses (In millions)</t>
  </si>
  <si>
    <t>Taxable Income (In millions)</t>
  </si>
  <si>
    <t>Tax (In millions)</t>
  </si>
  <si>
    <t>After-Tax Incremental Cashflows (In millions)</t>
  </si>
  <si>
    <t>Total of US and Russia (In millions)</t>
  </si>
  <si>
    <t>3.  Cost Savings in Current Pool</t>
  </si>
  <si>
    <t>4.Total Revenue</t>
  </si>
  <si>
    <t>Research &amp; Development (In millions)</t>
  </si>
  <si>
    <t>IRR</t>
  </si>
  <si>
    <t>Cost of Servicing the New Participants is 60% of the cost of servicing an international participant.</t>
  </si>
  <si>
    <t>No. of International Participants in 2022 (In millions)</t>
  </si>
  <si>
    <t>(It is assumed they have made the invetment at 2025 or in between 2025-2026)</t>
  </si>
  <si>
    <t>G&amp;A costs in 2022</t>
  </si>
  <si>
    <t>Advertising expenses in 2022 (In millions)</t>
  </si>
  <si>
    <t>TAX</t>
  </si>
  <si>
    <t>INTERNAL RATE OF RETURN</t>
  </si>
  <si>
    <t>At the end of the 10th year all the working capital &amp; investment in other assets can be sold at the book value</t>
  </si>
  <si>
    <t>(It is assumed they have made the invetment at 2025 and 2036 )</t>
  </si>
  <si>
    <t>4. Research &amp; Development Costs (In millions)</t>
  </si>
  <si>
    <t>5. Introductory Costs</t>
  </si>
  <si>
    <t>6. General &amp; Administrative Costs</t>
  </si>
  <si>
    <t>7. Advertising Expenses</t>
  </si>
  <si>
    <t>8. Server Cost</t>
  </si>
  <si>
    <t>9. Working Capital</t>
  </si>
  <si>
    <t>NET CASHFLOWS</t>
  </si>
  <si>
    <t>Cashflows (In millions)</t>
  </si>
  <si>
    <t xml:space="preserve"> Discounting factor</t>
  </si>
  <si>
    <t>Present Value (in million)</t>
  </si>
  <si>
    <t>NET PRESENT VALUE AT COC</t>
  </si>
  <si>
    <t>COST OF CAPITAL(COC)</t>
  </si>
  <si>
    <t xml:space="preserve">NET PRESENT VALUE </t>
  </si>
  <si>
    <t>NPV PROFILE</t>
  </si>
  <si>
    <t>AS THE SERVERS WILL BE FULL AFTER 10TH YEAR , THERREFORE THEIR WILL BE NO NEW PARTICIPANTS ENTER.</t>
  </si>
  <si>
    <t>BUT AS A NEW SERVER IS PURCHASED SO THEIR WILL BE NEW INTERNATIONAL PARTICIPANTS</t>
  </si>
  <si>
    <t>HERE THE NEW POOL HAVE A LIFE OF 30 YEARS STARTING FROM 2022 TO 2052</t>
  </si>
  <si>
    <r>
      <t>s </t>
    </r>
    <r>
      <rPr>
        <b/>
        <sz val="10"/>
        <color rgb="FFBDC1C6"/>
        <rFont val="Arial"/>
        <family val="2"/>
      </rPr>
      <t>the cost of operations that a company incurs to generate revenue</t>
    </r>
    <r>
      <rPr>
        <sz val="10"/>
        <color rgb="FFBDC1C6"/>
        <rFont val="Arial"/>
        <family val="2"/>
      </rPr>
      <t>.</t>
    </r>
  </si>
  <si>
    <t>PERCENTAGE</t>
  </si>
  <si>
    <t>Percentages</t>
  </si>
  <si>
    <t xml:space="preserve"> NPV Profile (in 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</si>
</sst>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i/>
      <sz val="12"/>
      <color theme="1"/>
      <name val="Arial Narrow"/>
      <family val="2"/>
    </font>
    <font>
      <b/>
      <sz val="14"/>
      <color theme="1"/>
      <name val="Arial Black"/>
      <family val="2"/>
    </font>
    <font>
      <sz val="16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rgb="FFBDC1C6"/>
      <name val="Arial"/>
      <family val="2"/>
    </font>
    <font>
      <b/>
      <sz val="10"/>
      <color rgb="FFBDC1C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/>
    <xf numFmtId="0" fontId="4" fillId="0" borderId="0" xfId="0" applyFont="1"/>
    <xf numFmtId="0" fontId="5" fillId="0" borderId="1" xfId="0" applyFont="1" applyBorder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2" fillId="0" borderId="0" xfId="0" applyFont="1"/>
    <xf numFmtId="0" fontId="2" fillId="4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23" xfId="0" applyFont="1" applyBorder="1" applyAlignment="1"/>
    <xf numFmtId="0" fontId="5" fillId="0" borderId="0" xfId="0" applyFont="1"/>
    <xf numFmtId="10" fontId="5" fillId="0" borderId="24" xfId="0" applyNumberFormat="1" applyFont="1" applyBorder="1" applyAlignment="1">
      <alignment horizontal="center" vertical="center"/>
    </xf>
    <xf numFmtId="9" fontId="5" fillId="0" borderId="15" xfId="0" applyNumberFormat="1" applyFont="1" applyBorder="1" applyAlignment="1">
      <alignment horizontal="left"/>
    </xf>
    <xf numFmtId="10" fontId="5" fillId="0" borderId="24" xfId="0" applyNumberFormat="1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left" vertical="center"/>
    </xf>
    <xf numFmtId="9" fontId="5" fillId="0" borderId="8" xfId="0" applyNumberFormat="1" applyFont="1" applyBorder="1" applyAlignment="1">
      <alignment horizontal="left" vertical="center"/>
    </xf>
    <xf numFmtId="9" fontId="5" fillId="0" borderId="15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9" fontId="5" fillId="0" borderId="24" xfId="0" applyNumberFormat="1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8" xfId="0" applyNumberFormat="1" applyFont="1" applyBorder="1" applyAlignment="1">
      <alignment horizontal="center" vertical="center"/>
    </xf>
    <xf numFmtId="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5" fillId="0" borderId="24" xfId="0" applyNumberFormat="1" applyFont="1" applyBorder="1" applyAlignment="1">
      <alignment horizontal="center" vertical="center"/>
    </xf>
    <xf numFmtId="0" fontId="8" fillId="0" borderId="25" xfId="0" applyFont="1" applyBorder="1" applyAlignment="1"/>
    <xf numFmtId="9" fontId="5" fillId="0" borderId="25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9" fontId="5" fillId="0" borderId="12" xfId="0" applyNumberFormat="1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9" fontId="5" fillId="0" borderId="20" xfId="0" applyNumberFormat="1" applyFont="1" applyBorder="1" applyAlignment="1">
      <alignment horizontal="left"/>
    </xf>
    <xf numFmtId="10" fontId="5" fillId="0" borderId="20" xfId="0" applyNumberFormat="1" applyFont="1" applyBorder="1" applyAlignment="1">
      <alignment horizontal="left"/>
    </xf>
    <xf numFmtId="0" fontId="5" fillId="0" borderId="9" xfId="0" applyFont="1" applyBorder="1" applyAlignment="1">
      <alignment horizontal="left"/>
    </xf>
    <xf numFmtId="164" fontId="5" fillId="0" borderId="16" xfId="0" applyNumberFormat="1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164" fontId="2" fillId="5" borderId="1" xfId="0" applyNumberFormat="1" applyFont="1" applyFill="1" applyBorder="1" applyAlignment="1">
      <alignment horizontal="center"/>
    </xf>
    <xf numFmtId="164" fontId="3" fillId="5" borderId="2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164" fontId="3" fillId="6" borderId="2" xfId="0" applyNumberFormat="1" applyFont="1" applyFill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2" fillId="7" borderId="1" xfId="0" applyNumberFormat="1" applyFont="1" applyFill="1" applyBorder="1" applyAlignment="1">
      <alignment horizontal="center"/>
    </xf>
    <xf numFmtId="164" fontId="3" fillId="7" borderId="2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8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9" fontId="5" fillId="0" borderId="25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9" fontId="5" fillId="0" borderId="12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9" fontId="5" fillId="0" borderId="20" xfId="0" applyNumberFormat="1" applyFont="1" applyBorder="1" applyAlignment="1">
      <alignment horizontal="left" vertical="center"/>
    </xf>
    <xf numFmtId="10" fontId="5" fillId="0" borderId="20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164" fontId="5" fillId="0" borderId="16" xfId="0" applyNumberFormat="1" applyFont="1" applyBorder="1" applyAlignment="1">
      <alignment horizontal="left" vertical="center"/>
    </xf>
    <xf numFmtId="9" fontId="3" fillId="3" borderId="1" xfId="1" applyFont="1" applyFill="1" applyBorder="1" applyAlignment="1">
      <alignment horizontal="center"/>
    </xf>
    <xf numFmtId="164" fontId="3" fillId="0" borderId="1" xfId="0" applyNumberFormat="1" applyFont="1" applyBorder="1"/>
    <xf numFmtId="0" fontId="0" fillId="5" borderId="23" xfId="0" applyFill="1" applyBorder="1"/>
    <xf numFmtId="9" fontId="0" fillId="5" borderId="24" xfId="0" applyNumberFormat="1" applyFill="1" applyBorder="1"/>
    <xf numFmtId="9" fontId="0" fillId="0" borderId="22" xfId="0" applyNumberFormat="1" applyBorder="1"/>
    <xf numFmtId="0" fontId="2" fillId="5" borderId="21" xfId="0" applyFont="1" applyFill="1" applyBorder="1"/>
    <xf numFmtId="9" fontId="3" fillId="0" borderId="22" xfId="0" applyNumberFormat="1" applyFont="1" applyBorder="1"/>
    <xf numFmtId="0" fontId="0" fillId="5" borderId="21" xfId="0" applyFill="1" applyBorder="1"/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12" fillId="8" borderId="7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5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9" fontId="0" fillId="0" borderId="5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4" fontId="3" fillId="7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A726A-EA4C-4B32-A36B-F39A5D0CE9A6}">
  <sheetPr>
    <tabColor theme="7" tint="0.79998168889431442"/>
  </sheetPr>
  <dimension ref="A1:O28"/>
  <sheetViews>
    <sheetView showGridLines="0" zoomScale="70" zoomScaleNormal="70" workbookViewId="0">
      <selection activeCell="A4" sqref="A4"/>
    </sheetView>
  </sheetViews>
  <sheetFormatPr defaultRowHeight="18" x14ac:dyDescent="0.35"/>
  <cols>
    <col min="1" max="1" width="88" style="22" bestFit="1" customWidth="1"/>
    <col min="2" max="2" width="18" style="41" bestFit="1" customWidth="1"/>
    <col min="3" max="3" width="8.88671875" style="13"/>
    <col min="4" max="4" width="33.109375" style="29" bestFit="1" customWidth="1"/>
    <col min="5" max="7" width="9.5546875" style="13" bestFit="1" customWidth="1"/>
    <col min="8" max="8" width="9.33203125" style="13" bestFit="1" customWidth="1"/>
    <col min="9" max="15" width="9.5546875" style="13" bestFit="1" customWidth="1"/>
    <col min="16" max="16384" width="8.88671875" style="13"/>
  </cols>
  <sheetData>
    <row r="1" spans="1:15" ht="18.600000000000001" thickBot="1" x14ac:dyDescent="0.4"/>
    <row r="2" spans="1:15" ht="21.6" thickBot="1" x14ac:dyDescent="0.35">
      <c r="A2" s="57" t="s">
        <v>0</v>
      </c>
      <c r="B2" s="58"/>
      <c r="D2" s="28" t="s">
        <v>6</v>
      </c>
      <c r="E2" s="32">
        <v>2022</v>
      </c>
      <c r="F2" s="32">
        <v>2023</v>
      </c>
      <c r="G2" s="32">
        <v>2024</v>
      </c>
      <c r="H2" s="32">
        <v>2025</v>
      </c>
      <c r="I2" s="32">
        <v>2026</v>
      </c>
      <c r="J2" s="32">
        <v>2027</v>
      </c>
      <c r="K2" s="32">
        <v>2028</v>
      </c>
      <c r="L2" s="32">
        <v>2029</v>
      </c>
      <c r="M2" s="32">
        <v>2030</v>
      </c>
      <c r="N2" s="32">
        <v>2031</v>
      </c>
      <c r="O2" s="32">
        <v>2032</v>
      </c>
    </row>
    <row r="3" spans="1:15" s="29" customFormat="1" ht="21" x14ac:dyDescent="0.5">
      <c r="A3" s="55" t="s">
        <v>1</v>
      </c>
      <c r="B3" s="56">
        <v>0.05</v>
      </c>
      <c r="D3" s="26" t="s">
        <v>7</v>
      </c>
      <c r="E3" s="15">
        <v>45</v>
      </c>
      <c r="F3" s="15">
        <f>E3*(1+$B$3)</f>
        <v>47.25</v>
      </c>
      <c r="G3" s="15">
        <f t="shared" ref="G3:O3" si="0">F3*(1+$B$3)</f>
        <v>49.612500000000004</v>
      </c>
      <c r="H3" s="15">
        <f t="shared" si="0"/>
        <v>52.093125000000008</v>
      </c>
      <c r="I3" s="15">
        <f t="shared" si="0"/>
        <v>54.697781250000013</v>
      </c>
      <c r="J3" s="15">
        <f t="shared" si="0"/>
        <v>57.432670312500015</v>
      </c>
      <c r="K3" s="15">
        <f t="shared" si="0"/>
        <v>60.304303828125022</v>
      </c>
      <c r="L3" s="15">
        <f t="shared" si="0"/>
        <v>63.319519019531278</v>
      </c>
      <c r="M3" s="15">
        <f t="shared" si="0"/>
        <v>66.485494970507844</v>
      </c>
      <c r="N3" s="15">
        <f t="shared" si="0"/>
        <v>69.809769719033241</v>
      </c>
      <c r="O3" s="15">
        <f t="shared" si="0"/>
        <v>73.3002582049849</v>
      </c>
    </row>
    <row r="4" spans="1:15" ht="18.600000000000001" thickBot="1" x14ac:dyDescent="0.4">
      <c r="A4" s="23" t="s">
        <v>2</v>
      </c>
      <c r="B4" s="50">
        <v>0.05</v>
      </c>
      <c r="D4" s="26" t="s">
        <v>8</v>
      </c>
      <c r="E4" s="15">
        <v>100</v>
      </c>
      <c r="F4" s="15">
        <f>E4*(1+$B$7)</f>
        <v>101.49999999999999</v>
      </c>
      <c r="G4" s="15">
        <f>F4*(1+$B$7)</f>
        <v>103.02249999999998</v>
      </c>
      <c r="H4" s="15">
        <f>G4*(1+$B$7)</f>
        <v>104.56783749999997</v>
      </c>
      <c r="I4" s="15">
        <f>H4*(1+$B$7)</f>
        <v>106.13635506249996</v>
      </c>
      <c r="J4" s="15">
        <f>I4*(1+$B$7)</f>
        <v>107.72840038843745</v>
      </c>
      <c r="K4" s="15">
        <f>J4*(1+$B$7)</f>
        <v>109.344326394264</v>
      </c>
      <c r="L4" s="15">
        <f>K4*(1+$B$7)</f>
        <v>110.98449129017796</v>
      </c>
      <c r="M4" s="15">
        <f>L4*(1+$B$7)</f>
        <v>112.64925865953062</v>
      </c>
      <c r="N4" s="15">
        <f>M4*(1+$B$7)</f>
        <v>114.33899753942356</v>
      </c>
      <c r="O4" s="15">
        <f>N4*(1+$B$7)</f>
        <v>116.0540825025149</v>
      </c>
    </row>
    <row r="5" spans="1:15" x14ac:dyDescent="0.35">
      <c r="A5" s="38" t="s">
        <v>3</v>
      </c>
      <c r="B5" s="51">
        <v>0.08</v>
      </c>
      <c r="D5" s="26" t="s">
        <v>9</v>
      </c>
      <c r="E5" s="15">
        <f>36*(-1)</f>
        <v>-36</v>
      </c>
      <c r="F5" s="15">
        <f>E5*(1+$B$7)</f>
        <v>-36.54</v>
      </c>
      <c r="G5" s="15">
        <f>F5*(1+$B$7)</f>
        <v>-37.088099999999997</v>
      </c>
      <c r="H5" s="15">
        <f>G5*(1+$B$7)</f>
        <v>-37.644421499999993</v>
      </c>
      <c r="I5" s="15">
        <f>H5*(1+$B$7)</f>
        <v>-38.209087822499988</v>
      </c>
      <c r="J5" s="15">
        <f>I5*(1+$B$7)</f>
        <v>-38.782224139837481</v>
      </c>
      <c r="K5" s="15">
        <f>J5*(1+$B$7)</f>
        <v>-39.36395750193504</v>
      </c>
      <c r="L5" s="15">
        <f>K5*(1+$B$7)</f>
        <v>-39.954416864464065</v>
      </c>
      <c r="M5" s="15">
        <f>L5*(1+$B$7)</f>
        <v>-40.553733117431022</v>
      </c>
      <c r="N5" s="15">
        <f>M5*(1+$B$7)</f>
        <v>-41.162039114192481</v>
      </c>
      <c r="O5" s="15">
        <f>N5*(1+$B$7)</f>
        <v>-41.779469700905366</v>
      </c>
    </row>
    <row r="6" spans="1:15" ht="18.600000000000001" thickBot="1" x14ac:dyDescent="0.4">
      <c r="A6" s="39" t="s">
        <v>4</v>
      </c>
      <c r="B6" s="52">
        <v>0.1</v>
      </c>
      <c r="D6" s="26" t="s">
        <v>54</v>
      </c>
      <c r="E6" s="15"/>
      <c r="F6" s="15">
        <f t="shared" ref="F6:O6" si="1">F3*(F4+F5)</f>
        <v>3069.3599999999992</v>
      </c>
      <c r="G6" s="15">
        <f t="shared" si="1"/>
        <v>3271.1704199999995</v>
      </c>
      <c r="H6" s="15">
        <f t="shared" si="1"/>
        <v>3486.2498751149992</v>
      </c>
      <c r="I6" s="15">
        <f t="shared" si="1"/>
        <v>3715.4708044038102</v>
      </c>
      <c r="J6" s="15">
        <f t="shared" si="1"/>
        <v>3959.7630097933611</v>
      </c>
      <c r="K6" s="15">
        <f t="shared" si="1"/>
        <v>4220.1174276872744</v>
      </c>
      <c r="L6" s="15">
        <f t="shared" si="1"/>
        <v>4497.5901485577133</v>
      </c>
      <c r="M6" s="15">
        <f t="shared" si="1"/>
        <v>4793.306700825382</v>
      </c>
      <c r="N6" s="15">
        <f t="shared" si="1"/>
        <v>5108.4666164046512</v>
      </c>
      <c r="O6" s="15">
        <f t="shared" si="1"/>
        <v>5444.3482964332561</v>
      </c>
    </row>
    <row r="7" spans="1:15" ht="18.600000000000001" thickBot="1" x14ac:dyDescent="0.4">
      <c r="A7" s="40" t="s">
        <v>5</v>
      </c>
      <c r="B7" s="42">
        <v>1.4999999999999999E-2</v>
      </c>
      <c r="D7" s="26" t="s">
        <v>11</v>
      </c>
      <c r="E7" s="15">
        <v>30</v>
      </c>
      <c r="F7" s="15">
        <f>E7*(1+$B$6)</f>
        <v>33</v>
      </c>
      <c r="G7" s="15">
        <f>F7*(1+$B$6)</f>
        <v>36.300000000000004</v>
      </c>
      <c r="H7" s="15">
        <f>G7*(1+$B$6)</f>
        <v>39.930000000000007</v>
      </c>
      <c r="I7" s="15">
        <f>H7*(1+$B$6)</f>
        <v>43.923000000000009</v>
      </c>
      <c r="J7" s="15">
        <f>I7*(1+$B$6)</f>
        <v>48.315300000000015</v>
      </c>
      <c r="K7" s="15">
        <f>J7*(1+$B$6)</f>
        <v>53.146830000000023</v>
      </c>
      <c r="L7" s="15">
        <f>K7*(1+$B$6)</f>
        <v>58.461513000000032</v>
      </c>
      <c r="M7" s="15">
        <f>L7*(1+$B$6)</f>
        <v>64.307664300000042</v>
      </c>
      <c r="N7" s="15">
        <f>M7*(1+$B$6)</f>
        <v>70.738430730000047</v>
      </c>
      <c r="O7" s="15">
        <f>N7*(1+$B$6)</f>
        <v>77.812273803000053</v>
      </c>
    </row>
    <row r="8" spans="1:15" x14ac:dyDescent="0.35">
      <c r="D8" s="26" t="s">
        <v>8</v>
      </c>
      <c r="E8" s="15">
        <v>100</v>
      </c>
      <c r="F8" s="15">
        <f>E8*(1+$B$7)</f>
        <v>101.49999999999999</v>
      </c>
      <c r="G8" s="15">
        <f>F8*(1+REVENUE!$B$7)</f>
        <v>103.02249999999998</v>
      </c>
      <c r="H8" s="15">
        <f>G8*(1+REVENUE!$B$7)</f>
        <v>104.56783749999997</v>
      </c>
      <c r="I8" s="15">
        <f>H8*(1+REVENUE!$B$7)</f>
        <v>106.13635506249996</v>
      </c>
      <c r="J8" s="15">
        <f>I8*(1+REVENUE!$B$7)</f>
        <v>107.72840038843745</v>
      </c>
      <c r="K8" s="15">
        <f>J8*(1+REVENUE!$B$7)</f>
        <v>109.344326394264</v>
      </c>
      <c r="L8" s="15">
        <f>K8*(1+REVENUE!$B$7)</f>
        <v>110.98449129017796</v>
      </c>
      <c r="M8" s="15">
        <f>L8*(1+REVENUE!$B$7)</f>
        <v>112.64925865953062</v>
      </c>
      <c r="N8" s="15">
        <f>M8*(1+REVENUE!$B$7)</f>
        <v>114.33899753942356</v>
      </c>
      <c r="O8" s="15">
        <f>N8*(1+REVENUE!$B$7)</f>
        <v>116.0540825025149</v>
      </c>
    </row>
    <row r="9" spans="1:15" x14ac:dyDescent="0.35">
      <c r="D9" s="26" t="s">
        <v>9</v>
      </c>
      <c r="E9" s="15">
        <f>48*(-1)</f>
        <v>-48</v>
      </c>
      <c r="F9" s="15">
        <f>E9*(1+$B$7)</f>
        <v>-48.72</v>
      </c>
      <c r="G9" s="15">
        <f>F9*(1+$B$7)</f>
        <v>-49.450799999999994</v>
      </c>
      <c r="H9" s="15">
        <f>G9*(1+$B$7)</f>
        <v>-50.192561999999988</v>
      </c>
      <c r="I9" s="15">
        <f>H9*(1+$B$7)</f>
        <v>-50.94545042999998</v>
      </c>
      <c r="J9" s="15">
        <f>I9*(1+$B$7)</f>
        <v>-51.709632186449973</v>
      </c>
      <c r="K9" s="15">
        <f>J9*(1+$B$7)</f>
        <v>-52.485276669246716</v>
      </c>
      <c r="L9" s="15">
        <f>K9*(1+$B$7)</f>
        <v>-53.272555819285408</v>
      </c>
      <c r="M9" s="15">
        <f>L9*(1+$B$7)</f>
        <v>-54.071644156574685</v>
      </c>
      <c r="N9" s="15">
        <f>M9*(1+$B$7)</f>
        <v>-54.882718818923301</v>
      </c>
      <c r="O9" s="15">
        <f>N9*(1+$B$7)</f>
        <v>-55.705959601207148</v>
      </c>
    </row>
    <row r="10" spans="1:15" x14ac:dyDescent="0.35">
      <c r="B10" s="22"/>
      <c r="D10" s="26" t="s">
        <v>10</v>
      </c>
      <c r="E10" s="15"/>
      <c r="F10" s="15">
        <f t="shared" ref="F10:O10" si="2">F7*(F8+F9)</f>
        <v>1741.7399999999996</v>
      </c>
      <c r="G10" s="15">
        <f t="shared" si="2"/>
        <v>1944.6527099999996</v>
      </c>
      <c r="H10" s="15">
        <f t="shared" si="2"/>
        <v>2171.2047507149996</v>
      </c>
      <c r="I10" s="15">
        <f t="shared" si="2"/>
        <v>2424.1501041732972</v>
      </c>
      <c r="J10" s="15">
        <f t="shared" si="2"/>
        <v>2706.5635913094866</v>
      </c>
      <c r="K10" s="15">
        <f t="shared" si="2"/>
        <v>3021.8782496970416</v>
      </c>
      <c r="L10" s="15">
        <f t="shared" si="2"/>
        <v>3373.9270657867478</v>
      </c>
      <c r="M10" s="15">
        <f t="shared" si="2"/>
        <v>3766.989568950904</v>
      </c>
      <c r="N10" s="15">
        <f t="shared" si="2"/>
        <v>4205.8438537336833</v>
      </c>
      <c r="O10" s="15">
        <f t="shared" si="2"/>
        <v>4695.824662693657</v>
      </c>
    </row>
    <row r="11" spans="1:15" ht="18.600000000000001" thickBot="1" x14ac:dyDescent="0.4">
      <c r="B11" s="22"/>
    </row>
    <row r="12" spans="1:15" ht="21.6" thickBot="1" x14ac:dyDescent="0.35">
      <c r="A12" s="57" t="s">
        <v>12</v>
      </c>
      <c r="B12" s="58"/>
      <c r="C12" s="29"/>
      <c r="D12" s="28" t="s">
        <v>6</v>
      </c>
      <c r="E12" s="32">
        <v>2022</v>
      </c>
      <c r="F12" s="32">
        <v>2023</v>
      </c>
      <c r="G12" s="32">
        <v>2024</v>
      </c>
      <c r="H12" s="32">
        <v>2025</v>
      </c>
      <c r="I12" s="32">
        <v>2026</v>
      </c>
      <c r="J12" s="32">
        <v>2027</v>
      </c>
      <c r="K12" s="32">
        <v>2028</v>
      </c>
      <c r="L12" s="32">
        <v>2029</v>
      </c>
      <c r="M12" s="32">
        <v>2030</v>
      </c>
      <c r="N12" s="32">
        <v>2031</v>
      </c>
      <c r="O12" s="32">
        <v>2032</v>
      </c>
    </row>
    <row r="13" spans="1:15" ht="18.600000000000001" thickBot="1" x14ac:dyDescent="0.4">
      <c r="A13" s="25"/>
      <c r="B13" s="53"/>
      <c r="D13" s="26" t="s">
        <v>14</v>
      </c>
      <c r="E13" s="19">
        <v>0</v>
      </c>
      <c r="F13" s="15">
        <v>5</v>
      </c>
      <c r="G13" s="15">
        <f>F13*(1+$B$14)</f>
        <v>5.4</v>
      </c>
      <c r="H13" s="15">
        <f>G13*(1+$B$14)</f>
        <v>5.8320000000000007</v>
      </c>
      <c r="I13" s="15">
        <f>H13*(1+$B$14)</f>
        <v>6.298560000000001</v>
      </c>
      <c r="J13" s="15">
        <f>I13*(1+$B$14)</f>
        <v>6.8024448000000017</v>
      </c>
      <c r="K13" s="15">
        <f>J13*(1+$B$14)</f>
        <v>7.3466403840000023</v>
      </c>
      <c r="L13" s="15">
        <f>K13*(1+$B$14)</f>
        <v>7.9343716147200034</v>
      </c>
      <c r="M13" s="15">
        <f>L13*(1+$B$14)</f>
        <v>8.5691213438976046</v>
      </c>
      <c r="N13" s="15">
        <f>M13*(1+$B$14)</f>
        <v>9.2546510514094145</v>
      </c>
      <c r="O13" s="15">
        <f>N13*(1+$B$14)</f>
        <v>9.9950231355221675</v>
      </c>
    </row>
    <row r="14" spans="1:15" ht="18.600000000000001" thickBot="1" x14ac:dyDescent="0.4">
      <c r="A14" s="40" t="s">
        <v>13</v>
      </c>
      <c r="B14" s="54">
        <v>0.08</v>
      </c>
      <c r="D14" s="26" t="s">
        <v>8</v>
      </c>
      <c r="E14" s="14">
        <v>0</v>
      </c>
      <c r="F14" s="15">
        <f>F8/2</f>
        <v>50.749999999999993</v>
      </c>
      <c r="G14" s="15">
        <f>G8/2</f>
        <v>51.51124999999999</v>
      </c>
      <c r="H14" s="15">
        <f>H8/2</f>
        <v>52.283918749999984</v>
      </c>
      <c r="I14" s="15">
        <f>I8/2</f>
        <v>53.068177531249979</v>
      </c>
      <c r="J14" s="15">
        <f>J8/2</f>
        <v>53.864200194218725</v>
      </c>
      <c r="K14" s="15">
        <f>K8/2</f>
        <v>54.672163197132001</v>
      </c>
      <c r="L14" s="15">
        <f>L8/2</f>
        <v>55.492245645088978</v>
      </c>
      <c r="M14" s="15">
        <f>M8/2</f>
        <v>56.324629329765308</v>
      </c>
      <c r="N14" s="15">
        <f>N8/2</f>
        <v>57.16949876971178</v>
      </c>
      <c r="O14" s="15">
        <f>O8/2</f>
        <v>58.027041251257451</v>
      </c>
    </row>
    <row r="15" spans="1:15" ht="18.600000000000001" thickBot="1" x14ac:dyDescent="0.4">
      <c r="A15" s="71" t="s">
        <v>59</v>
      </c>
      <c r="B15" s="72"/>
      <c r="D15" s="26" t="s">
        <v>15</v>
      </c>
      <c r="E15" s="14">
        <v>0</v>
      </c>
      <c r="F15" s="15">
        <f>0.6*F9</f>
        <v>-29.231999999999999</v>
      </c>
      <c r="G15" s="15">
        <f>0.6*G9</f>
        <v>-29.670479999999994</v>
      </c>
      <c r="H15" s="15">
        <f>0.6*H9</f>
        <v>-30.115537199999991</v>
      </c>
      <c r="I15" s="15">
        <f>0.6*I9</f>
        <v>-30.567270257999986</v>
      </c>
      <c r="J15" s="15">
        <f>0.6*J9</f>
        <v>-31.025779311869982</v>
      </c>
      <c r="K15" s="15">
        <f>0.6*K9</f>
        <v>-31.491166001548027</v>
      </c>
      <c r="L15" s="15">
        <f>0.6*L9</f>
        <v>-31.963533491571244</v>
      </c>
      <c r="M15" s="15">
        <f>0.6*M9</f>
        <v>-32.442986493944808</v>
      </c>
      <c r="N15" s="15">
        <f>0.6*N9</f>
        <v>-32.929631291353978</v>
      </c>
      <c r="O15" s="15">
        <f>0.6*O9</f>
        <v>-33.42357576072429</v>
      </c>
    </row>
    <row r="16" spans="1:15" s="29" customFormat="1" x14ac:dyDescent="0.35">
      <c r="A16" s="22"/>
      <c r="B16" s="53"/>
      <c r="C16" s="13"/>
      <c r="D16" s="26" t="s">
        <v>10</v>
      </c>
      <c r="E16" s="19">
        <v>0</v>
      </c>
      <c r="F16" s="15">
        <f t="shared" ref="F16:O16" si="3">F13*(F14+F15)</f>
        <v>107.58999999999997</v>
      </c>
      <c r="G16" s="15">
        <f t="shared" si="3"/>
        <v>117.94015799999998</v>
      </c>
      <c r="H16" s="15">
        <f t="shared" si="3"/>
        <v>129.28600119959998</v>
      </c>
      <c r="I16" s="15">
        <f t="shared" si="3"/>
        <v>141.7233145150015</v>
      </c>
      <c r="J16" s="15">
        <f t="shared" si="3"/>
        <v>155.35709737134465</v>
      </c>
      <c r="K16" s="15">
        <f t="shared" si="3"/>
        <v>170.30245013846803</v>
      </c>
      <c r="L16" s="15">
        <f t="shared" si="3"/>
        <v>186.68554584178867</v>
      </c>
      <c r="M16" s="15">
        <f t="shared" si="3"/>
        <v>204.64469535176877</v>
      </c>
      <c r="N16" s="15">
        <f t="shared" si="3"/>
        <v>224.33151504460889</v>
      </c>
      <c r="O16" s="15">
        <f t="shared" si="3"/>
        <v>245.91220679190019</v>
      </c>
    </row>
    <row r="17" spans="1:15" x14ac:dyDescent="0.35">
      <c r="B17" s="53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ht="18.600000000000001" thickBot="1" x14ac:dyDescent="0.4">
      <c r="B18" s="53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ht="21.6" thickBot="1" x14ac:dyDescent="0.35">
      <c r="A19" s="57" t="s">
        <v>55</v>
      </c>
      <c r="B19" s="58"/>
      <c r="C19" s="29"/>
      <c r="D19" s="28" t="s">
        <v>6</v>
      </c>
      <c r="E19" s="32">
        <v>2022</v>
      </c>
      <c r="F19" s="32">
        <v>2023</v>
      </c>
      <c r="G19" s="32">
        <v>2024</v>
      </c>
      <c r="H19" s="32">
        <v>2025</v>
      </c>
      <c r="I19" s="32">
        <v>2026</v>
      </c>
      <c r="J19" s="32">
        <v>2027</v>
      </c>
      <c r="K19" s="32">
        <v>2028</v>
      </c>
      <c r="L19" s="32">
        <v>2029</v>
      </c>
      <c r="M19" s="32">
        <v>2030</v>
      </c>
      <c r="N19" s="32">
        <v>2031</v>
      </c>
      <c r="O19" s="32">
        <v>2032</v>
      </c>
    </row>
    <row r="20" spans="1:15" ht="18.600000000000001" thickBot="1" x14ac:dyDescent="0.4">
      <c r="A20" s="40" t="s">
        <v>47</v>
      </c>
      <c r="B20" s="54">
        <v>0.03</v>
      </c>
      <c r="D20" s="27" t="s">
        <v>48</v>
      </c>
      <c r="E20" s="20"/>
      <c r="F20" s="20">
        <f>30</f>
        <v>30</v>
      </c>
      <c r="G20" s="20">
        <f>F20*(1+$B$20)</f>
        <v>30.900000000000002</v>
      </c>
      <c r="H20" s="20">
        <f>G20*(1+$B$20)</f>
        <v>31.827000000000002</v>
      </c>
      <c r="I20" s="20">
        <f>H20*(1+$B$20)</f>
        <v>32.78181</v>
      </c>
      <c r="J20" s="20">
        <f>I20*(1+$B$20)</f>
        <v>33.765264299999998</v>
      </c>
      <c r="K20" s="20">
        <f>J20*(1+$B$20)</f>
        <v>34.778222229000001</v>
      </c>
      <c r="L20" s="20">
        <f>K20*(1+$B$20)</f>
        <v>35.821568895870001</v>
      </c>
      <c r="M20" s="20">
        <f>L20*(1+$B$20)</f>
        <v>36.896215962746105</v>
      </c>
      <c r="N20" s="20">
        <f>M20*(1+$B$20)</f>
        <v>38.003102441628492</v>
      </c>
      <c r="O20" s="20">
        <f>N20*(1+$B$20)</f>
        <v>39.143195514877348</v>
      </c>
    </row>
    <row r="23" spans="1:15" s="29" customFormat="1" ht="18.600000000000001" thickBot="1" x14ac:dyDescent="0.4">
      <c r="A23" s="22"/>
      <c r="B23" s="41"/>
      <c r="C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21.6" thickBot="1" x14ac:dyDescent="0.35">
      <c r="A24" s="57" t="s">
        <v>56</v>
      </c>
      <c r="B24" s="58"/>
      <c r="C24" s="12"/>
      <c r="D24" s="30" t="s">
        <v>6</v>
      </c>
      <c r="E24" s="30">
        <v>2022</v>
      </c>
      <c r="F24" s="30">
        <v>2023</v>
      </c>
      <c r="G24" s="30">
        <v>2024</v>
      </c>
      <c r="H24" s="30">
        <v>2025</v>
      </c>
      <c r="I24" s="30">
        <v>2026</v>
      </c>
      <c r="J24" s="30">
        <v>2027</v>
      </c>
      <c r="K24" s="30">
        <v>2028</v>
      </c>
      <c r="L24" s="30">
        <v>2029</v>
      </c>
      <c r="M24" s="30">
        <v>2030</v>
      </c>
      <c r="N24" s="30">
        <v>2031</v>
      </c>
      <c r="O24" s="30">
        <v>2032</v>
      </c>
    </row>
    <row r="25" spans="1:15" x14ac:dyDescent="0.35">
      <c r="A25" s="25"/>
      <c r="B25" s="24"/>
      <c r="C25" s="18"/>
      <c r="D25" s="31" t="s">
        <v>17</v>
      </c>
      <c r="E25" s="21">
        <f>E20+E16+E10+E6</f>
        <v>0</v>
      </c>
      <c r="F25" s="21">
        <f>F20+F16+F10+F6</f>
        <v>4948.6899999999987</v>
      </c>
      <c r="G25" s="21">
        <f>G20+G16+G10+G6</f>
        <v>5364.6632879999988</v>
      </c>
      <c r="H25" s="21">
        <f>H20+H16+H10+H6</f>
        <v>5818.567627029599</v>
      </c>
      <c r="I25" s="21">
        <f>I20+I16+I10+I6</f>
        <v>6314.1260330921086</v>
      </c>
      <c r="J25" s="21">
        <f>J20+J16+J10+J6</f>
        <v>6855.4489627741923</v>
      </c>
      <c r="K25" s="21">
        <f>K20+K16+K10+K6</f>
        <v>7447.0763497517837</v>
      </c>
      <c r="L25" s="21">
        <f>L20+L16+L10+L6</f>
        <v>8094.0243290821199</v>
      </c>
      <c r="M25" s="21">
        <f>M20+M16+M10+M6</f>
        <v>8801.8371810908011</v>
      </c>
      <c r="N25" s="21">
        <f>N20+N16+N10+N6</f>
        <v>9576.6450876245726</v>
      </c>
      <c r="O25" s="21">
        <f>O20+O16+O10+O6</f>
        <v>10425.22836143369</v>
      </c>
    </row>
    <row r="26" spans="1:15" x14ac:dyDescent="0.35">
      <c r="A26" s="25"/>
      <c r="B26" s="24"/>
      <c r="C26" s="18"/>
    </row>
    <row r="27" spans="1:15" x14ac:dyDescent="0.35">
      <c r="A27" s="127" t="s">
        <v>85</v>
      </c>
      <c r="B27" s="24"/>
      <c r="C27" s="18"/>
    </row>
    <row r="28" spans="1:15" s="29" customFormat="1" ht="15.6" x14ac:dyDescent="0.3"/>
  </sheetData>
  <mergeCells count="1">
    <mergeCell ref="A15:B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354BF-4B4B-4BBE-8F6D-723FEF2F3D1E}">
  <sheetPr>
    <tabColor theme="8" tint="0.79998168889431442"/>
  </sheetPr>
  <dimension ref="A1:O41"/>
  <sheetViews>
    <sheetView showGridLines="0" tabSelected="1" zoomScale="70" zoomScaleNormal="70" workbookViewId="0"/>
  </sheetViews>
  <sheetFormatPr defaultRowHeight="18" x14ac:dyDescent="0.35"/>
  <cols>
    <col min="1" max="1" width="67.88671875" style="9" bestFit="1" customWidth="1"/>
    <col min="2" max="2" width="7.21875" style="9" bestFit="1" customWidth="1"/>
    <col min="3" max="3" width="8.88671875" style="4"/>
    <col min="4" max="4" width="34.21875" style="3" bestFit="1" customWidth="1"/>
    <col min="5" max="5" width="9.109375" style="4" bestFit="1" customWidth="1"/>
    <col min="6" max="9" width="10.109375" style="4" bestFit="1" customWidth="1"/>
    <col min="10" max="10" width="9.88671875" style="4" customWidth="1"/>
    <col min="11" max="15" width="10.109375" style="4" bestFit="1" customWidth="1"/>
    <col min="16" max="16384" width="8.88671875" style="4"/>
  </cols>
  <sheetData>
    <row r="1" spans="1:15" ht="18.600000000000001" thickBot="1" x14ac:dyDescent="0.4"/>
    <row r="2" spans="1:15" s="3" customFormat="1" ht="21.6" thickBot="1" x14ac:dyDescent="0.35">
      <c r="A2" s="57" t="s">
        <v>18</v>
      </c>
      <c r="B2" s="58"/>
      <c r="D2" s="33" t="s">
        <v>6</v>
      </c>
      <c r="E2" s="33">
        <v>2022</v>
      </c>
      <c r="F2" s="33">
        <v>2023</v>
      </c>
      <c r="G2" s="33">
        <v>2024</v>
      </c>
      <c r="H2" s="33">
        <v>2025</v>
      </c>
      <c r="I2" s="33">
        <v>2026</v>
      </c>
      <c r="J2" s="33">
        <v>2027</v>
      </c>
      <c r="K2" s="33">
        <v>2028</v>
      </c>
      <c r="L2" s="33">
        <v>2029</v>
      </c>
      <c r="M2" s="33">
        <v>2030</v>
      </c>
      <c r="N2" s="33">
        <v>2031</v>
      </c>
      <c r="O2" s="33">
        <v>2032</v>
      </c>
    </row>
    <row r="3" spans="1:15" x14ac:dyDescent="0.35">
      <c r="D3" s="35" t="s">
        <v>57</v>
      </c>
      <c r="E3" s="6">
        <v>-150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</row>
    <row r="5" spans="1:15" ht="18.600000000000001" thickBot="1" x14ac:dyDescent="0.4"/>
    <row r="6" spans="1:15" s="3" customFormat="1" ht="21.6" thickBot="1" x14ac:dyDescent="0.35">
      <c r="A6" s="57" t="s">
        <v>19</v>
      </c>
      <c r="B6" s="58"/>
      <c r="D6" s="33" t="s">
        <v>6</v>
      </c>
      <c r="E6" s="33">
        <v>2022</v>
      </c>
      <c r="F6" s="33">
        <v>2023</v>
      </c>
      <c r="G6" s="33">
        <v>2024</v>
      </c>
      <c r="H6" s="33">
        <v>2025</v>
      </c>
      <c r="I6" s="33">
        <v>2026</v>
      </c>
      <c r="J6" s="33">
        <v>2027</v>
      </c>
      <c r="K6" s="33">
        <v>2028</v>
      </c>
      <c r="L6" s="33">
        <v>2029</v>
      </c>
      <c r="M6" s="33">
        <v>2030</v>
      </c>
      <c r="N6" s="33">
        <v>2031</v>
      </c>
      <c r="O6" s="33">
        <v>2032</v>
      </c>
    </row>
    <row r="7" spans="1:15" x14ac:dyDescent="0.35">
      <c r="D7" s="35" t="s">
        <v>20</v>
      </c>
      <c r="E7" s="6">
        <v>-1000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200</v>
      </c>
    </row>
    <row r="8" spans="1:15" ht="18.600000000000001" thickBot="1" x14ac:dyDescent="0.4"/>
    <row r="9" spans="1:15" ht="21.6" thickBot="1" x14ac:dyDescent="0.35">
      <c r="A9" s="57" t="s">
        <v>21</v>
      </c>
      <c r="B9" s="58"/>
    </row>
    <row r="10" spans="1:15" s="3" customFormat="1" ht="18.600000000000001" thickBot="1" x14ac:dyDescent="0.4">
      <c r="A10" s="24"/>
      <c r="B10" s="24"/>
      <c r="D10" s="34" t="s">
        <v>6</v>
      </c>
      <c r="E10" s="33">
        <v>2022</v>
      </c>
      <c r="F10" s="33">
        <v>2023</v>
      </c>
      <c r="G10" s="33">
        <v>2024</v>
      </c>
      <c r="H10" s="33">
        <v>2025</v>
      </c>
      <c r="I10" s="33">
        <v>2026</v>
      </c>
      <c r="J10" s="33">
        <v>2027</v>
      </c>
      <c r="K10" s="33">
        <v>2028</v>
      </c>
      <c r="L10" s="33">
        <v>2029</v>
      </c>
      <c r="M10" s="33">
        <v>2030</v>
      </c>
      <c r="N10" s="33">
        <v>2031</v>
      </c>
      <c r="O10" s="33">
        <v>2032</v>
      </c>
    </row>
    <row r="11" spans="1:15" x14ac:dyDescent="0.35">
      <c r="A11" s="59" t="s">
        <v>62</v>
      </c>
      <c r="B11" s="60">
        <f>-400</f>
        <v>-400</v>
      </c>
      <c r="D11" s="35" t="s">
        <v>24</v>
      </c>
      <c r="E11" s="7">
        <f>$B$11</f>
        <v>-400</v>
      </c>
      <c r="F11" s="7">
        <f>E11*(1+$B$12)</f>
        <v>-420</v>
      </c>
      <c r="G11" s="7">
        <f t="shared" ref="G11:O11" si="0">F11*(1+$B$12)</f>
        <v>-441</v>
      </c>
      <c r="H11" s="7">
        <f t="shared" si="0"/>
        <v>-463.05</v>
      </c>
      <c r="I11" s="7">
        <f t="shared" si="0"/>
        <v>-486.20250000000004</v>
      </c>
      <c r="J11" s="7">
        <f t="shared" si="0"/>
        <v>-510.51262500000007</v>
      </c>
      <c r="K11" s="7">
        <f t="shared" si="0"/>
        <v>-536.03825625000013</v>
      </c>
      <c r="L11" s="7">
        <f t="shared" si="0"/>
        <v>-562.84016906250019</v>
      </c>
      <c r="M11" s="7">
        <f t="shared" si="0"/>
        <v>-590.98217751562527</v>
      </c>
      <c r="N11" s="7">
        <f t="shared" si="0"/>
        <v>-620.53128639140652</v>
      </c>
      <c r="O11" s="7">
        <f t="shared" si="0"/>
        <v>-651.55785071097682</v>
      </c>
    </row>
    <row r="12" spans="1:15" x14ac:dyDescent="0.35">
      <c r="A12" s="61" t="s">
        <v>22</v>
      </c>
      <c r="B12" s="43">
        <v>0.05</v>
      </c>
      <c r="D12" s="35" t="s">
        <v>25</v>
      </c>
      <c r="E12" s="7">
        <f>E11*0.1</f>
        <v>-40</v>
      </c>
      <c r="F12" s="7">
        <f t="shared" ref="F12:O12" si="1">F11*0.1</f>
        <v>-42</v>
      </c>
      <c r="G12" s="7">
        <f t="shared" si="1"/>
        <v>-44.1</v>
      </c>
      <c r="H12" s="7">
        <f t="shared" si="1"/>
        <v>-46.305000000000007</v>
      </c>
      <c r="I12" s="7">
        <f t="shared" si="1"/>
        <v>-48.620250000000006</v>
      </c>
      <c r="J12" s="7">
        <f t="shared" si="1"/>
        <v>-51.051262500000007</v>
      </c>
      <c r="K12" s="7">
        <f t="shared" si="1"/>
        <v>-53.603825625000013</v>
      </c>
      <c r="L12" s="7">
        <f t="shared" si="1"/>
        <v>-56.284016906250024</v>
      </c>
      <c r="M12" s="7">
        <f t="shared" si="1"/>
        <v>-59.09821775156253</v>
      </c>
      <c r="N12" s="7">
        <f t="shared" si="1"/>
        <v>-62.053128639140652</v>
      </c>
      <c r="O12" s="7">
        <f t="shared" si="1"/>
        <v>-65.155785071097682</v>
      </c>
    </row>
    <row r="13" spans="1:15" ht="18.600000000000001" thickBot="1" x14ac:dyDescent="0.4">
      <c r="A13" s="62" t="s">
        <v>23</v>
      </c>
      <c r="B13" s="63">
        <v>0.1</v>
      </c>
      <c r="D13" s="35" t="s">
        <v>26</v>
      </c>
      <c r="E13" s="7">
        <v>-40</v>
      </c>
      <c r="F13" s="7">
        <f>E13*(1+$B$13)</f>
        <v>-44</v>
      </c>
      <c r="G13" s="7">
        <f t="shared" ref="G13:O13" si="2">F13*(1+$B$13)</f>
        <v>-48.400000000000006</v>
      </c>
      <c r="H13" s="7">
        <f t="shared" si="2"/>
        <v>-53.240000000000009</v>
      </c>
      <c r="I13" s="7">
        <f t="shared" si="2"/>
        <v>-58.564000000000014</v>
      </c>
      <c r="J13" s="7">
        <f t="shared" si="2"/>
        <v>-64.420400000000015</v>
      </c>
      <c r="K13" s="7">
        <f t="shared" si="2"/>
        <v>-70.862440000000021</v>
      </c>
      <c r="L13" s="7">
        <f t="shared" si="2"/>
        <v>-77.948684000000029</v>
      </c>
      <c r="M13" s="7">
        <f t="shared" si="2"/>
        <v>-85.743552400000041</v>
      </c>
      <c r="N13" s="7">
        <f t="shared" si="2"/>
        <v>-94.317907640000058</v>
      </c>
      <c r="O13" s="7">
        <f t="shared" si="2"/>
        <v>-103.74969840400007</v>
      </c>
    </row>
    <row r="14" spans="1:15" x14ac:dyDescent="0.35">
      <c r="B14" s="10"/>
      <c r="D14" s="35" t="s">
        <v>27</v>
      </c>
      <c r="E14" s="7"/>
      <c r="F14" s="7">
        <f t="shared" ref="E14:O14" si="3">F11+F12+F13</f>
        <v>-506</v>
      </c>
      <c r="G14" s="7">
        <f t="shared" si="3"/>
        <v>-533.5</v>
      </c>
      <c r="H14" s="7">
        <f t="shared" si="3"/>
        <v>-562.59500000000003</v>
      </c>
      <c r="I14" s="7">
        <f t="shared" si="3"/>
        <v>-593.38675000000001</v>
      </c>
      <c r="J14" s="7">
        <f t="shared" si="3"/>
        <v>-625.98428750000005</v>
      </c>
      <c r="K14" s="7">
        <f t="shared" si="3"/>
        <v>-660.50452187500014</v>
      </c>
      <c r="L14" s="7">
        <f t="shared" si="3"/>
        <v>-697.0728699687503</v>
      </c>
      <c r="M14" s="7">
        <f t="shared" si="3"/>
        <v>-735.82394766718778</v>
      </c>
      <c r="N14" s="7">
        <f t="shared" si="3"/>
        <v>-776.90232267054728</v>
      </c>
      <c r="O14" s="7">
        <f t="shared" si="3"/>
        <v>-820.46333418607469</v>
      </c>
    </row>
    <row r="15" spans="1:15" x14ac:dyDescent="0.35">
      <c r="B15" s="10"/>
    </row>
    <row r="16" spans="1:15" ht="18.600000000000001" thickBot="1" x14ac:dyDescent="0.4">
      <c r="B16" s="10"/>
    </row>
    <row r="17" spans="1:15" ht="21.6" thickBot="1" x14ac:dyDescent="0.35">
      <c r="A17" s="57" t="s">
        <v>28</v>
      </c>
      <c r="B17" s="58"/>
      <c r="C17" s="3"/>
    </row>
    <row r="18" spans="1:15" s="3" customFormat="1" ht="18.600000000000001" thickBot="1" x14ac:dyDescent="0.4">
      <c r="A18" s="24"/>
      <c r="B18" s="24"/>
      <c r="D18" s="33" t="s">
        <v>6</v>
      </c>
      <c r="E18" s="33">
        <v>2022</v>
      </c>
      <c r="F18" s="33">
        <v>2023</v>
      </c>
      <c r="G18" s="33">
        <v>2024</v>
      </c>
      <c r="H18" s="33">
        <v>2025</v>
      </c>
      <c r="I18" s="33">
        <v>2026</v>
      </c>
      <c r="J18" s="33">
        <v>2027</v>
      </c>
      <c r="K18" s="33">
        <v>2028</v>
      </c>
      <c r="L18" s="33">
        <v>2029</v>
      </c>
      <c r="M18" s="33">
        <v>2030</v>
      </c>
      <c r="N18" s="33">
        <v>2031</v>
      </c>
      <c r="O18" s="33">
        <v>2032</v>
      </c>
    </row>
    <row r="19" spans="1:15" x14ac:dyDescent="0.35">
      <c r="A19" s="59" t="s">
        <v>63</v>
      </c>
      <c r="B19" s="60">
        <v>-500</v>
      </c>
      <c r="D19" s="35" t="s">
        <v>31</v>
      </c>
      <c r="E19" s="7">
        <f>B19</f>
        <v>-500</v>
      </c>
      <c r="F19" s="7">
        <f>E19*(1+$B$20)</f>
        <v>-525</v>
      </c>
      <c r="G19" s="7">
        <f t="shared" ref="G19:O19" si="4">F19*(1+$B$20)</f>
        <v>-551.25</v>
      </c>
      <c r="H19" s="7">
        <f t="shared" si="4"/>
        <v>-578.8125</v>
      </c>
      <c r="I19" s="7">
        <f t="shared" si="4"/>
        <v>-607.75312500000007</v>
      </c>
      <c r="J19" s="7">
        <f t="shared" si="4"/>
        <v>-638.14078125000015</v>
      </c>
      <c r="K19" s="7">
        <f t="shared" si="4"/>
        <v>-670.04782031250022</v>
      </c>
      <c r="L19" s="7">
        <f t="shared" si="4"/>
        <v>-703.55021132812522</v>
      </c>
      <c r="M19" s="7">
        <f t="shared" si="4"/>
        <v>-738.72772189453156</v>
      </c>
      <c r="N19" s="7">
        <f t="shared" si="4"/>
        <v>-775.66410798925813</v>
      </c>
      <c r="O19" s="7">
        <f t="shared" si="4"/>
        <v>-814.44731338872111</v>
      </c>
    </row>
    <row r="20" spans="1:15" x14ac:dyDescent="0.35">
      <c r="A20" s="61" t="s">
        <v>29</v>
      </c>
      <c r="B20" s="43">
        <v>0.05</v>
      </c>
      <c r="D20" s="35" t="s">
        <v>32</v>
      </c>
      <c r="E20" s="7"/>
      <c r="F20" s="7">
        <f>F19*(1+$B$21)</f>
        <v>-603.75</v>
      </c>
      <c r="G20" s="7">
        <f t="shared" ref="G20:O20" si="5">G19*(1+$B$21)</f>
        <v>-633.9375</v>
      </c>
      <c r="H20" s="7">
        <f t="shared" si="5"/>
        <v>-665.63437499999998</v>
      </c>
      <c r="I20" s="7">
        <f t="shared" si="5"/>
        <v>-698.91609375000007</v>
      </c>
      <c r="J20" s="7">
        <f t="shared" si="5"/>
        <v>-733.86189843750014</v>
      </c>
      <c r="K20" s="7">
        <f t="shared" si="5"/>
        <v>-770.5549933593752</v>
      </c>
      <c r="L20" s="7">
        <f t="shared" si="5"/>
        <v>-809.08274302734389</v>
      </c>
      <c r="M20" s="7">
        <f t="shared" si="5"/>
        <v>-849.53688017871127</v>
      </c>
      <c r="N20" s="7">
        <f t="shared" si="5"/>
        <v>-892.01372418764674</v>
      </c>
      <c r="O20" s="7">
        <f t="shared" si="5"/>
        <v>-936.61441039702925</v>
      </c>
    </row>
    <row r="21" spans="1:15" ht="18.600000000000001" thickBot="1" x14ac:dyDescent="0.4">
      <c r="A21" s="62" t="s">
        <v>30</v>
      </c>
      <c r="B21" s="63">
        <v>0.15</v>
      </c>
    </row>
    <row r="22" spans="1:15" x14ac:dyDescent="0.35">
      <c r="B22" s="10"/>
    </row>
    <row r="23" spans="1:15" x14ac:dyDescent="0.35">
      <c r="B23" s="10"/>
    </row>
    <row r="24" spans="1:15" ht="18.600000000000001" thickBot="1" x14ac:dyDescent="0.4">
      <c r="B24" s="10"/>
    </row>
    <row r="25" spans="1:15" s="3" customFormat="1" ht="21.6" thickBot="1" x14ac:dyDescent="0.35">
      <c r="A25" s="57" t="s">
        <v>33</v>
      </c>
      <c r="B25" s="58"/>
      <c r="D25" s="33" t="s">
        <v>36</v>
      </c>
      <c r="E25" s="33">
        <v>2022</v>
      </c>
      <c r="F25" s="33">
        <v>2023</v>
      </c>
      <c r="G25" s="33">
        <v>2024</v>
      </c>
      <c r="H25" s="33">
        <v>2025</v>
      </c>
      <c r="I25" s="33">
        <v>2026</v>
      </c>
      <c r="J25" s="33">
        <v>2027</v>
      </c>
      <c r="K25" s="33">
        <v>2028</v>
      </c>
      <c r="L25" s="33">
        <v>2029</v>
      </c>
      <c r="M25" s="33">
        <v>2030</v>
      </c>
      <c r="N25" s="33">
        <v>2031</v>
      </c>
      <c r="O25" s="33">
        <v>2032</v>
      </c>
    </row>
    <row r="26" spans="1:15" s="3" customFormat="1" ht="18.600000000000001" thickBot="1" x14ac:dyDescent="0.4">
      <c r="A26" s="10"/>
      <c r="B26" s="10"/>
      <c r="D26" s="35" t="s">
        <v>37</v>
      </c>
      <c r="E26" s="36">
        <f>-600</f>
        <v>-600</v>
      </c>
      <c r="F26" s="36">
        <f t="shared" ref="F26:O28" si="6">E26*(1+$B$29)</f>
        <v>-608.99999999999989</v>
      </c>
      <c r="G26" s="36">
        <f t="shared" si="6"/>
        <v>-618.13499999999988</v>
      </c>
      <c r="H26" s="36">
        <f t="shared" si="6"/>
        <v>-627.40702499999986</v>
      </c>
      <c r="I26" s="36">
        <f t="shared" si="6"/>
        <v>-636.81813037499978</v>
      </c>
      <c r="J26" s="36">
        <f t="shared" si="6"/>
        <v>-646.37040233062476</v>
      </c>
      <c r="K26" s="36">
        <f t="shared" si="6"/>
        <v>-656.06595836558404</v>
      </c>
      <c r="L26" s="36">
        <f t="shared" si="6"/>
        <v>-665.90694774106771</v>
      </c>
      <c r="M26" s="36">
        <f t="shared" si="6"/>
        <v>-675.89555195718367</v>
      </c>
      <c r="N26" s="36">
        <f t="shared" si="6"/>
        <v>-686.03398523654141</v>
      </c>
      <c r="O26" s="36">
        <f t="shared" si="6"/>
        <v>-696.3244950150895</v>
      </c>
    </row>
    <row r="27" spans="1:15" x14ac:dyDescent="0.35">
      <c r="A27" s="64" t="s">
        <v>60</v>
      </c>
      <c r="B27" s="65">
        <v>30</v>
      </c>
      <c r="D27" s="35" t="s">
        <v>38</v>
      </c>
      <c r="E27" s="8">
        <f>REVENUE!E7+REVENUE!E13</f>
        <v>30</v>
      </c>
      <c r="F27" s="8">
        <f>REVENUE!F7+REVENUE!F13</f>
        <v>38</v>
      </c>
      <c r="G27" s="8">
        <f>REVENUE!G7+REVENUE!G13</f>
        <v>41.7</v>
      </c>
      <c r="H27" s="74">
        <f>REVENUE!H7+REVENUE!H13</f>
        <v>45.762000000000008</v>
      </c>
      <c r="I27" s="77">
        <f>REVENUE!I7+REVENUE!I13</f>
        <v>50.221560000000011</v>
      </c>
      <c r="J27" s="8">
        <f>REVENUE!J7+REVENUE!J13</f>
        <v>55.117744800000018</v>
      </c>
      <c r="K27" s="8">
        <f>REVENUE!K7+REVENUE!K13</f>
        <v>60.493470384000027</v>
      </c>
      <c r="L27" s="8">
        <f>REVENUE!L7+REVENUE!L13</f>
        <v>66.395884614720032</v>
      </c>
      <c r="M27" s="8">
        <f>REVENUE!M7+REVENUE!M13</f>
        <v>72.876785643897648</v>
      </c>
      <c r="N27" s="8">
        <f>REVENUE!N7+REVENUE!N13</f>
        <v>79.993081781409458</v>
      </c>
      <c r="O27" s="8">
        <f>REVENUE!O7+REVENUE!O13</f>
        <v>87.807296938522228</v>
      </c>
    </row>
    <row r="28" spans="1:15" x14ac:dyDescent="0.35">
      <c r="A28" s="66" t="s">
        <v>34</v>
      </c>
      <c r="B28" s="67">
        <v>0.65</v>
      </c>
      <c r="D28" s="35" t="s">
        <v>37</v>
      </c>
      <c r="E28" s="36"/>
      <c r="F28" s="36"/>
      <c r="G28" s="36"/>
      <c r="H28" s="73">
        <f>G26*(1+$B$29)</f>
        <v>-627.40702499999986</v>
      </c>
      <c r="I28" s="36"/>
      <c r="J28" s="36"/>
      <c r="K28" s="36"/>
      <c r="L28" s="36"/>
      <c r="M28" s="36"/>
      <c r="N28" s="36"/>
      <c r="O28" s="36"/>
    </row>
    <row r="29" spans="1:15" ht="21" x14ac:dyDescent="0.4">
      <c r="A29" s="66" t="s">
        <v>5</v>
      </c>
      <c r="B29" s="68">
        <v>1.4999999999999999E-2</v>
      </c>
      <c r="D29" s="75" t="s">
        <v>61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ht="18.600000000000001" thickBot="1" x14ac:dyDescent="0.4">
      <c r="A30" s="69" t="s">
        <v>35</v>
      </c>
      <c r="B30" s="70">
        <f>B27/B28</f>
        <v>46.153846153846153</v>
      </c>
    </row>
    <row r="32" spans="1:15" ht="18.600000000000001" thickBot="1" x14ac:dyDescent="0.4"/>
    <row r="33" spans="1:15" ht="21.6" thickBot="1" x14ac:dyDescent="0.35">
      <c r="A33" s="57" t="s">
        <v>39</v>
      </c>
      <c r="B33" s="58"/>
      <c r="D33" s="33" t="s">
        <v>6</v>
      </c>
      <c r="E33" s="5">
        <v>2022</v>
      </c>
      <c r="F33" s="5">
        <v>2023</v>
      </c>
      <c r="G33" s="5">
        <v>2024</v>
      </c>
      <c r="H33" s="5">
        <v>2025</v>
      </c>
      <c r="I33" s="5">
        <v>2026</v>
      </c>
      <c r="J33" s="5">
        <v>2027</v>
      </c>
      <c r="K33" s="5">
        <v>2028</v>
      </c>
      <c r="L33" s="5">
        <v>2029</v>
      </c>
      <c r="M33" s="5">
        <v>2030</v>
      </c>
      <c r="N33" s="5">
        <v>2031</v>
      </c>
      <c r="O33" s="5">
        <v>2032</v>
      </c>
    </row>
    <row r="34" spans="1:15" x14ac:dyDescent="0.35">
      <c r="A34" s="59"/>
      <c r="B34" s="60"/>
      <c r="D34" s="35" t="s">
        <v>43</v>
      </c>
      <c r="E34" s="7">
        <f>(-1)*(1+$B$35)*REVENUE!E25</f>
        <v>0</v>
      </c>
      <c r="F34" s="7">
        <f>(-1)*$B$35*REVENUE!F25</f>
        <v>-247.43449999999996</v>
      </c>
      <c r="G34" s="7">
        <f>(-1)*$B$35*REVENUE!G25</f>
        <v>-268.23316439999996</v>
      </c>
      <c r="H34" s="7">
        <f>(-1)*$B$35*REVENUE!H25</f>
        <v>-290.92838135147997</v>
      </c>
      <c r="I34" s="7">
        <f>(-1)*$B$35*REVENUE!I25</f>
        <v>-315.70630165460545</v>
      </c>
      <c r="J34" s="7">
        <f>(-1)*$B$35*REVENUE!J25</f>
        <v>-342.77244813870965</v>
      </c>
      <c r="K34" s="7">
        <f>(-1)*$B$35*REVENUE!K25</f>
        <v>-372.3538174875892</v>
      </c>
      <c r="L34" s="7">
        <f>(-1)*$B$35*REVENUE!L25</f>
        <v>-404.70121645410603</v>
      </c>
      <c r="M34" s="7">
        <f>(-1)*$B$35*REVENUE!M25</f>
        <v>-440.09185905454007</v>
      </c>
      <c r="N34" s="7">
        <f>(-1)*$B$35*REVENUE!N25</f>
        <v>-478.83225438122867</v>
      </c>
      <c r="O34" s="7">
        <f>(-1)*$B$35*REVENUE!O25</f>
        <v>-521.26141807168449</v>
      </c>
    </row>
    <row r="35" spans="1:15" x14ac:dyDescent="0.35">
      <c r="A35" s="61" t="s">
        <v>40</v>
      </c>
      <c r="B35" s="43">
        <v>0.05</v>
      </c>
      <c r="D35" s="35" t="s">
        <v>44</v>
      </c>
      <c r="E35" s="7">
        <f>(-1)*(1+$B$36)*REVENUE!E$25</f>
        <v>0</v>
      </c>
      <c r="F35" s="7">
        <f>(-1)*$B$36*REVENUE!F$25</f>
        <v>-494.86899999999991</v>
      </c>
      <c r="G35" s="7">
        <f>(-1)*$B$36*REVENUE!G$25</f>
        <v>-536.46632879999993</v>
      </c>
      <c r="H35" s="7">
        <f>(-1)*$B$36*REVENUE!H$25</f>
        <v>-581.85676270295994</v>
      </c>
      <c r="I35" s="7">
        <f>(-1)*$B$36*REVENUE!I$25</f>
        <v>-631.41260330921091</v>
      </c>
      <c r="J35" s="7">
        <f>(-1)*$B$36*REVENUE!J$25</f>
        <v>-685.5448962774193</v>
      </c>
      <c r="K35" s="7">
        <f>(-1)*$B$36*REVENUE!K$25</f>
        <v>-744.70763497517839</v>
      </c>
      <c r="L35" s="7">
        <f>(-1)*$B$36*REVENUE!L$25</f>
        <v>-809.40243290821206</v>
      </c>
      <c r="M35" s="7">
        <f>(-1)*$B$36*REVENUE!M$25</f>
        <v>-880.18371810908013</v>
      </c>
      <c r="N35" s="7">
        <f>(-1)*$B$36*REVENUE!N$25</f>
        <v>-957.66450876245733</v>
      </c>
      <c r="O35" s="7">
        <f>(-1)*$B$36*REVENUE!O$25</f>
        <v>-1042.522836143369</v>
      </c>
    </row>
    <row r="36" spans="1:15" x14ac:dyDescent="0.35">
      <c r="A36" s="61" t="s">
        <v>41</v>
      </c>
      <c r="B36" s="43">
        <v>0.1</v>
      </c>
      <c r="D36" s="35" t="s">
        <v>45</v>
      </c>
      <c r="E36" s="7">
        <f>(-1)*(1+$B$37)*REVENUE!E$25</f>
        <v>0</v>
      </c>
      <c r="F36" s="7">
        <f>(-1)*$B$37*REVENUE!F$25</f>
        <v>-296.92139999999989</v>
      </c>
      <c r="G36" s="7">
        <f>(-1)*$B$37*REVENUE!G$25</f>
        <v>-321.87979727999993</v>
      </c>
      <c r="H36" s="7">
        <f>(-1)*$B$37*REVENUE!H$25</f>
        <v>-349.11405762177594</v>
      </c>
      <c r="I36" s="7">
        <f>(-1)*$B$37*REVENUE!I$25</f>
        <v>-378.84756198552651</v>
      </c>
      <c r="J36" s="7">
        <f>(-1)*$B$37*REVENUE!J$25</f>
        <v>-411.32693776645152</v>
      </c>
      <c r="K36" s="7">
        <f>(-1)*$B$37*REVENUE!K$25</f>
        <v>-446.82458098510699</v>
      </c>
      <c r="L36" s="7">
        <f>(-1)*$B$37*REVENUE!L$25</f>
        <v>-485.6414597449272</v>
      </c>
      <c r="M36" s="7">
        <f>(-1)*$B$37*REVENUE!M$25</f>
        <v>-528.1102308654481</v>
      </c>
      <c r="N36" s="7">
        <f>(-1)*$B$37*REVENUE!N$25</f>
        <v>-574.59870525747431</v>
      </c>
      <c r="O36" s="7">
        <f>(-1)*$B$37*REVENUE!O$25</f>
        <v>-625.51370168602136</v>
      </c>
    </row>
    <row r="37" spans="1:15" ht="18.600000000000001" thickBot="1" x14ac:dyDescent="0.4">
      <c r="A37" s="62" t="s">
        <v>42</v>
      </c>
      <c r="B37" s="63">
        <v>0.06</v>
      </c>
      <c r="D37" s="35" t="s">
        <v>46</v>
      </c>
      <c r="E37" s="7">
        <f>E36+E35+E34</f>
        <v>0</v>
      </c>
      <c r="F37" s="7">
        <f t="shared" ref="F37:O37" si="7">F36+F35+F34</f>
        <v>-1039.2248999999997</v>
      </c>
      <c r="G37" s="7">
        <f t="shared" si="7"/>
        <v>-1126.5792904799998</v>
      </c>
      <c r="H37" s="7">
        <f t="shared" si="7"/>
        <v>-1221.8992016762159</v>
      </c>
      <c r="I37" s="7">
        <f t="shared" si="7"/>
        <v>-1325.9664669493427</v>
      </c>
      <c r="J37" s="7">
        <f t="shared" si="7"/>
        <v>-1439.6442821825806</v>
      </c>
      <c r="K37" s="7">
        <f t="shared" si="7"/>
        <v>-1563.8860334478745</v>
      </c>
      <c r="L37" s="7">
        <f t="shared" si="7"/>
        <v>-1699.7451091072453</v>
      </c>
      <c r="M37" s="7">
        <f t="shared" si="7"/>
        <v>-1848.3858080290681</v>
      </c>
      <c r="N37" s="7">
        <f t="shared" si="7"/>
        <v>-2011.0954684011604</v>
      </c>
      <c r="O37" s="7">
        <f t="shared" si="7"/>
        <v>-2189.2979559010751</v>
      </c>
    </row>
    <row r="39" spans="1:15" ht="18.600000000000001" thickBot="1" x14ac:dyDescent="0.4"/>
    <row r="40" spans="1:15" ht="21.6" thickBot="1" x14ac:dyDescent="0.35">
      <c r="A40" s="57" t="s">
        <v>49</v>
      </c>
      <c r="B40" s="58"/>
      <c r="D40" s="33" t="s">
        <v>6</v>
      </c>
      <c r="E40" s="5">
        <v>2022</v>
      </c>
      <c r="F40" s="5">
        <v>2023</v>
      </c>
      <c r="G40" s="5">
        <v>2024</v>
      </c>
      <c r="H40" s="5">
        <v>2025</v>
      </c>
      <c r="I40" s="5">
        <v>2026</v>
      </c>
      <c r="J40" s="5">
        <v>2027</v>
      </c>
      <c r="K40" s="5">
        <v>2028</v>
      </c>
      <c r="L40" s="5">
        <v>2029</v>
      </c>
      <c r="M40" s="5">
        <v>2030</v>
      </c>
      <c r="N40" s="5">
        <v>2031</v>
      </c>
      <c r="O40" s="5">
        <v>2032</v>
      </c>
    </row>
    <row r="41" spans="1:15" x14ac:dyDescent="0.35">
      <c r="D41" s="37" t="s">
        <v>50</v>
      </c>
      <c r="E41" s="8">
        <f>E37+E20+E14+E7+E28+E3</f>
        <v>-1150</v>
      </c>
      <c r="F41" s="8">
        <f t="shared" ref="F41:O41" si="8">F37+F20+F14+F7+F28+F3</f>
        <v>-2148.9748999999997</v>
      </c>
      <c r="G41" s="8">
        <f t="shared" si="8"/>
        <v>-2294.0167904800001</v>
      </c>
      <c r="H41" s="8">
        <f t="shared" si="8"/>
        <v>-3077.5356016762157</v>
      </c>
      <c r="I41" s="8">
        <f t="shared" si="8"/>
        <v>-2618.2693106993429</v>
      </c>
      <c r="J41" s="8">
        <f t="shared" si="8"/>
        <v>-2799.4904681200805</v>
      </c>
      <c r="K41" s="8">
        <f t="shared" si="8"/>
        <v>-2994.9455486822499</v>
      </c>
      <c r="L41" s="8">
        <f t="shared" si="8"/>
        <v>-3205.9007221033394</v>
      </c>
      <c r="M41" s="8">
        <f t="shared" si="8"/>
        <v>-3433.7466358749671</v>
      </c>
      <c r="N41" s="8">
        <f t="shared" si="8"/>
        <v>-3680.0115152593544</v>
      </c>
      <c r="O41" s="8">
        <f t="shared" si="8"/>
        <v>-3746.3757004841791</v>
      </c>
    </row>
  </sheetData>
  <mergeCells count="1">
    <mergeCell ref="D29:O2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EEBF1-E606-4623-B53E-14E8AA6CF515}">
  <sheetPr>
    <tabColor rgb="FFFFC000"/>
  </sheetPr>
  <dimension ref="B1:M13"/>
  <sheetViews>
    <sheetView showGridLines="0" workbookViewId="0">
      <selection activeCell="C8" sqref="C8"/>
    </sheetView>
  </sheetViews>
  <sheetFormatPr defaultRowHeight="14.4" x14ac:dyDescent="0.3"/>
  <cols>
    <col min="2" max="2" width="41.21875" customWidth="1"/>
    <col min="3" max="3" width="14.77734375" customWidth="1"/>
    <col min="4" max="4" width="18.44140625" bestFit="1" customWidth="1"/>
    <col min="5" max="13" width="10.109375" bestFit="1" customWidth="1"/>
  </cols>
  <sheetData>
    <row r="1" spans="2:13" ht="15" thickBot="1" x14ac:dyDescent="0.35"/>
    <row r="2" spans="2:13" ht="15" thickBot="1" x14ac:dyDescent="0.35">
      <c r="C2" s="110" t="s">
        <v>64</v>
      </c>
      <c r="D2" s="107">
        <v>0.1</v>
      </c>
    </row>
    <row r="4" spans="2:13" ht="15" thickBot="1" x14ac:dyDescent="0.35"/>
    <row r="5" spans="2:13" ht="15.6" x14ac:dyDescent="0.3">
      <c r="B5" s="111" t="s">
        <v>6</v>
      </c>
      <c r="C5" s="115">
        <v>2022</v>
      </c>
      <c r="D5" s="115">
        <v>2023</v>
      </c>
      <c r="E5" s="115">
        <v>2024</v>
      </c>
      <c r="F5" s="115">
        <v>2025</v>
      </c>
      <c r="G5" s="115">
        <v>2026</v>
      </c>
      <c r="H5" s="115">
        <v>2027</v>
      </c>
      <c r="I5" s="115">
        <v>2028</v>
      </c>
      <c r="J5" s="115">
        <v>2029</v>
      </c>
      <c r="K5" s="115">
        <v>2030</v>
      </c>
      <c r="L5" s="115">
        <v>2031</v>
      </c>
      <c r="M5" s="116">
        <v>2032</v>
      </c>
    </row>
    <row r="6" spans="2:13" ht="15.6" x14ac:dyDescent="0.3">
      <c r="B6" s="112" t="s">
        <v>17</v>
      </c>
      <c r="C6" s="117">
        <v>0</v>
      </c>
      <c r="D6" s="117">
        <v>4948.6899999999987</v>
      </c>
      <c r="E6" s="117">
        <v>5364.6632879999988</v>
      </c>
      <c r="F6" s="117">
        <v>5818.567627029599</v>
      </c>
      <c r="G6" s="117">
        <v>6314.1260330921086</v>
      </c>
      <c r="H6" s="117">
        <v>6855.4489627741923</v>
      </c>
      <c r="I6" s="117">
        <v>7447.0763497517837</v>
      </c>
      <c r="J6" s="117">
        <v>8094.0243290821199</v>
      </c>
      <c r="K6" s="117">
        <v>8801.8371810908011</v>
      </c>
      <c r="L6" s="117">
        <v>9576.6450876245726</v>
      </c>
      <c r="M6" s="118">
        <v>10425.22836143369</v>
      </c>
    </row>
    <row r="7" spans="2:13" ht="15.6" customHeight="1" x14ac:dyDescent="0.3">
      <c r="B7" s="113" t="s">
        <v>50</v>
      </c>
      <c r="C7" s="119">
        <v>-1150</v>
      </c>
      <c r="D7" s="119">
        <v>-2148.9748999999997</v>
      </c>
      <c r="E7" s="119">
        <v>-2294.0167904800001</v>
      </c>
      <c r="F7" s="119">
        <v>-3077.5356016762157</v>
      </c>
      <c r="G7" s="119">
        <v>-2618.2693106993429</v>
      </c>
      <c r="H7" s="119">
        <v>-2799.4904681200805</v>
      </c>
      <c r="I7" s="119">
        <v>-2994.9455486822499</v>
      </c>
      <c r="J7" s="119">
        <v>-3205.9007221033394</v>
      </c>
      <c r="K7" s="119">
        <v>-3433.7466358749671</v>
      </c>
      <c r="L7" s="119">
        <v>-3680.0115152593544</v>
      </c>
      <c r="M7" s="118">
        <v>-3746.3757004841791</v>
      </c>
    </row>
    <row r="8" spans="2:13" ht="15.6" x14ac:dyDescent="0.3">
      <c r="B8" s="112" t="s">
        <v>51</v>
      </c>
      <c r="C8" s="120"/>
      <c r="D8" s="120">
        <f t="shared" ref="D8:M8" si="0">D7+D6</f>
        <v>2799.715099999999</v>
      </c>
      <c r="E8" s="120">
        <f t="shared" si="0"/>
        <v>3070.6464975199988</v>
      </c>
      <c r="F8" s="120">
        <f t="shared" si="0"/>
        <v>2741.0320253533832</v>
      </c>
      <c r="G8" s="120">
        <f t="shared" si="0"/>
        <v>3695.8567223927657</v>
      </c>
      <c r="H8" s="120">
        <f t="shared" si="0"/>
        <v>4055.9584946541117</v>
      </c>
      <c r="I8" s="120">
        <f t="shared" si="0"/>
        <v>4452.1308010695338</v>
      </c>
      <c r="J8" s="120">
        <f t="shared" si="0"/>
        <v>4888.123606978781</v>
      </c>
      <c r="K8" s="120">
        <f t="shared" si="0"/>
        <v>5368.090545215834</v>
      </c>
      <c r="L8" s="120">
        <f t="shared" si="0"/>
        <v>5896.6335723652182</v>
      </c>
      <c r="M8" s="121">
        <f t="shared" si="0"/>
        <v>6678.8526609495111</v>
      </c>
    </row>
    <row r="9" spans="2:13" ht="15.6" x14ac:dyDescent="0.3">
      <c r="B9" s="112" t="s">
        <v>52</v>
      </c>
      <c r="C9" s="122"/>
      <c r="D9" s="122">
        <f>$D$2*D8</f>
        <v>279.97150999999991</v>
      </c>
      <c r="E9" s="122">
        <f t="shared" ref="E9:M9" si="1">$D$2*E8</f>
        <v>307.06464975199992</v>
      </c>
      <c r="F9" s="122">
        <f t="shared" si="1"/>
        <v>274.10320253533831</v>
      </c>
      <c r="G9" s="122">
        <f t="shared" si="1"/>
        <v>369.58567223927662</v>
      </c>
      <c r="H9" s="122">
        <f t="shared" si="1"/>
        <v>405.59584946541122</v>
      </c>
      <c r="I9" s="122">
        <f t="shared" si="1"/>
        <v>445.21308010695338</v>
      </c>
      <c r="J9" s="122">
        <f t="shared" si="1"/>
        <v>488.81236069787815</v>
      </c>
      <c r="K9" s="122">
        <f t="shared" si="1"/>
        <v>536.80905452158345</v>
      </c>
      <c r="L9" s="122">
        <f t="shared" si="1"/>
        <v>589.66335723652185</v>
      </c>
      <c r="M9" s="123">
        <f t="shared" si="1"/>
        <v>667.88526609495113</v>
      </c>
    </row>
    <row r="10" spans="2:13" ht="16.2" thickBot="1" x14ac:dyDescent="0.35">
      <c r="B10" s="114" t="s">
        <v>53</v>
      </c>
      <c r="C10" s="124"/>
      <c r="D10" s="125">
        <f>D8-D9</f>
        <v>2519.7435899999991</v>
      </c>
      <c r="E10" s="125">
        <f t="shared" ref="E10:M10" si="2">E8-E9</f>
        <v>2763.5818477679986</v>
      </c>
      <c r="F10" s="125">
        <f t="shared" si="2"/>
        <v>2466.9288228180449</v>
      </c>
      <c r="G10" s="125">
        <f t="shared" si="2"/>
        <v>3326.2710501534893</v>
      </c>
      <c r="H10" s="125">
        <f t="shared" si="2"/>
        <v>3650.3626451887003</v>
      </c>
      <c r="I10" s="125">
        <f t="shared" si="2"/>
        <v>4006.9177209625805</v>
      </c>
      <c r="J10" s="125">
        <f t="shared" si="2"/>
        <v>4399.3112462809031</v>
      </c>
      <c r="K10" s="125">
        <f t="shared" si="2"/>
        <v>4831.2814906942504</v>
      </c>
      <c r="L10" s="125">
        <f t="shared" si="2"/>
        <v>5306.9702151286965</v>
      </c>
      <c r="M10" s="126">
        <f t="shared" si="2"/>
        <v>6010.9673948545596</v>
      </c>
    </row>
    <row r="13" spans="2:13" ht="14.4" customHeight="1" x14ac:dyDescent="0.3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6A3E-E82D-4859-A2E5-A1493C4E59BE}">
  <sheetPr>
    <tabColor rgb="FF99FF66"/>
  </sheetPr>
  <dimension ref="C2:Q14"/>
  <sheetViews>
    <sheetView showGridLines="0" topLeftCell="A3" zoomScale="75" zoomScaleNormal="75" workbookViewId="0">
      <selection activeCell="C36" sqref="C36"/>
    </sheetView>
  </sheetViews>
  <sheetFormatPr defaultRowHeight="14.4" x14ac:dyDescent="0.3"/>
  <cols>
    <col min="3" max="3" width="58.21875" bestFit="1" customWidth="1"/>
    <col min="4" max="4" width="30.5546875" bestFit="1" customWidth="1"/>
    <col min="5" max="7" width="12" bestFit="1" customWidth="1"/>
    <col min="8" max="15" width="9.5546875" bestFit="1" customWidth="1"/>
    <col min="16" max="16" width="28.109375" bestFit="1" customWidth="1"/>
    <col min="17" max="17" width="10.109375" bestFit="1" customWidth="1"/>
  </cols>
  <sheetData>
    <row r="2" spans="3:17" ht="21" x14ac:dyDescent="0.4">
      <c r="C2" s="79" t="s">
        <v>66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3:17" ht="15" thickBot="1" x14ac:dyDescent="0.35"/>
    <row r="4" spans="3:17" ht="16.2" thickBot="1" x14ac:dyDescent="0.35">
      <c r="C4" s="28" t="s">
        <v>6</v>
      </c>
      <c r="D4" s="32">
        <v>2022</v>
      </c>
      <c r="E4" s="32">
        <v>2023</v>
      </c>
      <c r="F4" s="32">
        <v>2024</v>
      </c>
      <c r="G4" s="32">
        <v>2025</v>
      </c>
      <c r="H4" s="32">
        <v>2026</v>
      </c>
      <c r="I4" s="32">
        <v>2027</v>
      </c>
      <c r="J4" s="32">
        <v>2028</v>
      </c>
      <c r="K4" s="32">
        <v>2029</v>
      </c>
      <c r="L4" s="32">
        <v>2030</v>
      </c>
      <c r="M4" s="32">
        <v>2031</v>
      </c>
      <c r="N4" s="32">
        <v>2032</v>
      </c>
      <c r="P4" s="105" t="s">
        <v>79</v>
      </c>
      <c r="Q4" s="106">
        <v>0.11</v>
      </c>
    </row>
    <row r="5" spans="3:17" ht="15.6" x14ac:dyDescent="0.3">
      <c r="C5" s="128" t="s">
        <v>53</v>
      </c>
      <c r="D5" s="78">
        <v>-1150</v>
      </c>
      <c r="E5" s="11">
        <v>2519.7435899999991</v>
      </c>
      <c r="F5" s="11">
        <v>2763.5818477679986</v>
      </c>
      <c r="G5" s="11">
        <v>2466.9288228180449</v>
      </c>
      <c r="H5" s="11">
        <v>3326.2710501534893</v>
      </c>
      <c r="I5" s="11">
        <v>3650.3626451887003</v>
      </c>
      <c r="J5" s="11">
        <v>4006.9177209625805</v>
      </c>
      <c r="K5" s="11">
        <v>4399.3112462809031</v>
      </c>
      <c r="L5" s="11">
        <v>4831.2814906942504</v>
      </c>
      <c r="M5" s="11">
        <v>5306.9702151286965</v>
      </c>
      <c r="N5" s="11">
        <v>6010.9673948545596</v>
      </c>
      <c r="O5" s="2"/>
    </row>
    <row r="6" spans="3:17" ht="15.6" x14ac:dyDescent="0.3">
      <c r="C6" s="128" t="s">
        <v>76</v>
      </c>
      <c r="D6" s="1">
        <f>1/(1+coc)^(D4-2022)</f>
        <v>1</v>
      </c>
      <c r="E6" s="1">
        <f>1/(1+coc)^(E4-2022)</f>
        <v>0.9009009009009008</v>
      </c>
      <c r="F6" s="1">
        <f>1/(1+coc)^(F4-2022)</f>
        <v>0.8116224332440547</v>
      </c>
      <c r="G6" s="1">
        <f>1/(1+coc)^(G4-2022)</f>
        <v>0.73119138130095018</v>
      </c>
      <c r="H6" s="1">
        <f>1/(1+coc)^(H4-2022)</f>
        <v>0.65873097414500015</v>
      </c>
      <c r="I6" s="1">
        <f>1/(1+coc)^(I4-2022)</f>
        <v>0.5934513280585586</v>
      </c>
      <c r="J6" s="1">
        <f>1/(1+coc)^(J4-2022)</f>
        <v>0.53464083608879154</v>
      </c>
      <c r="K6" s="1">
        <f>1/(1+coc)^(K4-2022)</f>
        <v>0.48165841089080319</v>
      </c>
      <c r="L6" s="1">
        <f>1/(1+coc)^(L4-2022)</f>
        <v>0.43392649629802077</v>
      </c>
      <c r="M6" s="1">
        <f>1/(1+coc)^(M4-2022)</f>
        <v>0.39092477143965831</v>
      </c>
      <c r="N6" s="1">
        <f>1/(1+coc)^(N4-2022)</f>
        <v>0.3521844787744669</v>
      </c>
      <c r="O6" s="2"/>
    </row>
    <row r="7" spans="3:17" ht="15.6" x14ac:dyDescent="0.3">
      <c r="C7" s="128" t="s">
        <v>77</v>
      </c>
      <c r="D7" s="1">
        <f>D5*D6</f>
        <v>-1150</v>
      </c>
      <c r="E7" s="1">
        <f t="shared" ref="E7:N7" si="0">E5*E6</f>
        <v>2270.0392702702693</v>
      </c>
      <c r="F7" s="1">
        <f t="shared" si="0"/>
        <v>2242.9850237545638</v>
      </c>
      <c r="G7" s="1">
        <f t="shared" si="0"/>
        <v>1803.7970935274532</v>
      </c>
      <c r="H7" s="1">
        <f t="shared" si="0"/>
        <v>2191.1177691379207</v>
      </c>
      <c r="I7" s="1">
        <f t="shared" si="0"/>
        <v>2166.3125596825871</v>
      </c>
      <c r="J7" s="1">
        <f t="shared" si="0"/>
        <v>2142.2618404744289</v>
      </c>
      <c r="K7" s="1">
        <f t="shared" si="0"/>
        <v>2118.9652638976986</v>
      </c>
      <c r="L7" s="1">
        <f t="shared" si="0"/>
        <v>2096.421049886435</v>
      </c>
      <c r="M7" s="1">
        <f t="shared" si="0"/>
        <v>2074.6261183862598</v>
      </c>
      <c r="N7" s="1">
        <f t="shared" si="0"/>
        <v>2116.9694188871681</v>
      </c>
      <c r="O7" s="2"/>
    </row>
    <row r="8" spans="3:17" x14ac:dyDescent="0.3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3:17" ht="15" thickBot="1" x14ac:dyDescent="0.3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3:17" ht="16.2" thickBot="1" x14ac:dyDescent="0.35">
      <c r="C10" s="129" t="s">
        <v>78</v>
      </c>
      <c r="D10" s="130">
        <f>SUM(D7:N7)</f>
        <v>20073.495407904782</v>
      </c>
      <c r="E10" s="2"/>
      <c r="F10" s="129" t="s">
        <v>58</v>
      </c>
      <c r="G10" s="131">
        <f>IRR(D5:N5)</f>
        <v>2.2572273210545704</v>
      </c>
      <c r="H10" s="2"/>
      <c r="I10" s="2"/>
      <c r="J10" s="2"/>
      <c r="K10" s="2"/>
      <c r="L10" s="2"/>
      <c r="M10" s="2"/>
      <c r="N10" s="2"/>
      <c r="O10" s="2"/>
    </row>
    <row r="11" spans="3:17" ht="15" thickBot="1" x14ac:dyDescent="0.3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3:17" ht="16.2" thickBot="1" x14ac:dyDescent="0.35">
      <c r="C12" s="136" t="s">
        <v>81</v>
      </c>
      <c r="D12" s="137" t="s">
        <v>86</v>
      </c>
      <c r="E12" s="138">
        <v>0.05</v>
      </c>
      <c r="F12" s="132">
        <v>0.1</v>
      </c>
      <c r="G12" s="132">
        <v>0.11</v>
      </c>
      <c r="H12" s="132">
        <v>0.15</v>
      </c>
      <c r="I12" s="132">
        <v>0.2</v>
      </c>
      <c r="J12" s="132">
        <v>0.25</v>
      </c>
      <c r="K12" s="132">
        <v>0.3</v>
      </c>
      <c r="L12" s="132">
        <v>0.35</v>
      </c>
      <c r="M12" s="133">
        <v>2.2599999999999998</v>
      </c>
      <c r="N12" s="2"/>
      <c r="O12" s="2"/>
    </row>
    <row r="13" spans="3:17" ht="16.2" thickBot="1" x14ac:dyDescent="0.35">
      <c r="D13" s="134" t="s">
        <v>80</v>
      </c>
      <c r="E13" s="139">
        <f>NPV(E12,$E$5:$N$5)+$D$7</f>
        <v>27981.78436212365</v>
      </c>
      <c r="F13" s="135">
        <f>NPV(F12,$E$5:$N$5)+$D$7</f>
        <v>21157.876871671335</v>
      </c>
      <c r="G13" s="135">
        <f>NPV(G12,$E$5:$N$5)+$D$7</f>
        <v>20073.495407904786</v>
      </c>
      <c r="H13" s="135">
        <f>NPV(H12,$E$5:$N$5)+$D$7</f>
        <v>16429.384697536596</v>
      </c>
      <c r="I13" s="135">
        <f>NPV(I12,$E$5:$N$5)+$D$7</f>
        <v>13060.273094601802</v>
      </c>
      <c r="J13" s="135">
        <f>NPV(J12,$E$5:$N$5)+$D$7</f>
        <v>10597.404868048332</v>
      </c>
      <c r="K13" s="135">
        <f>NPV(K12,$E$5:$N$5)+$D$7</f>
        <v>8754.1249516878615</v>
      </c>
      <c r="L13" s="135">
        <f>NPV(L12,$E$5:$N$5)+$D$7</f>
        <v>7344.4720603014084</v>
      </c>
      <c r="M13" s="135">
        <v>0</v>
      </c>
      <c r="N13" s="2"/>
      <c r="O13" s="2"/>
    </row>
    <row r="14" spans="3:17" x14ac:dyDescent="0.3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</sheetData>
  <mergeCells count="1">
    <mergeCell ref="C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4AEE-53B7-48BF-81E1-5B58DE1C932B}">
  <sheetPr>
    <tabColor rgb="FF7030A0"/>
  </sheetPr>
  <dimension ref="A1:BU82"/>
  <sheetViews>
    <sheetView showGridLines="0" topLeftCell="E61" zoomScale="89" zoomScaleNormal="89" workbookViewId="0">
      <selection activeCell="D78" sqref="D78:N79"/>
    </sheetView>
  </sheetViews>
  <sheetFormatPr defaultRowHeight="18" x14ac:dyDescent="0.35"/>
  <cols>
    <col min="1" max="1" width="88" style="22" bestFit="1" customWidth="1"/>
    <col min="2" max="2" width="18" style="41" bestFit="1" customWidth="1"/>
    <col min="3" max="3" width="8.88671875" style="13"/>
    <col min="4" max="4" width="72.5546875" style="29" bestFit="1" customWidth="1"/>
    <col min="5" max="15" width="9.5546875" style="13" bestFit="1" customWidth="1"/>
    <col min="16" max="16384" width="8.88671875" style="13"/>
  </cols>
  <sheetData>
    <row r="1" spans="1:73" x14ac:dyDescent="0.35">
      <c r="A1" s="22" t="s">
        <v>84</v>
      </c>
      <c r="B1" s="48"/>
    </row>
    <row r="3" spans="1:73" s="29" customFormat="1" x14ac:dyDescent="0.3">
      <c r="A3" s="86" t="s">
        <v>82</v>
      </c>
    </row>
    <row r="4" spans="1:73" x14ac:dyDescent="0.35">
      <c r="A4" s="22" t="s">
        <v>83</v>
      </c>
    </row>
    <row r="5" spans="1:73" ht="18.600000000000001" thickBot="1" x14ac:dyDescent="0.4"/>
    <row r="6" spans="1:73" ht="21.6" thickBot="1" x14ac:dyDescent="0.35">
      <c r="A6" s="83" t="s">
        <v>0</v>
      </c>
      <c r="B6" s="84"/>
      <c r="D6" s="28" t="s">
        <v>6</v>
      </c>
      <c r="E6" s="32">
        <v>2022</v>
      </c>
      <c r="F6" s="32">
        <v>2023</v>
      </c>
      <c r="G6" s="32">
        <v>2024</v>
      </c>
      <c r="H6" s="32">
        <v>2025</v>
      </c>
      <c r="I6" s="32">
        <v>2026</v>
      </c>
      <c r="J6" s="32">
        <v>2027</v>
      </c>
      <c r="K6" s="32">
        <v>2028</v>
      </c>
      <c r="L6" s="32">
        <v>2029</v>
      </c>
      <c r="M6" s="32">
        <v>2030</v>
      </c>
      <c r="N6" s="32">
        <v>2031</v>
      </c>
      <c r="O6" s="32">
        <v>2032</v>
      </c>
      <c r="P6" s="32">
        <v>2033</v>
      </c>
      <c r="Q6" s="32">
        <v>2034</v>
      </c>
      <c r="R6" s="32">
        <v>2035</v>
      </c>
      <c r="S6" s="32">
        <v>2036</v>
      </c>
      <c r="T6" s="32">
        <v>2037</v>
      </c>
      <c r="U6" s="32">
        <v>2038</v>
      </c>
      <c r="V6" s="32">
        <v>2039</v>
      </c>
      <c r="W6" s="32">
        <v>2040</v>
      </c>
      <c r="X6" s="32">
        <v>2041</v>
      </c>
      <c r="Y6" s="32">
        <v>2042</v>
      </c>
      <c r="Z6" s="32">
        <v>2043</v>
      </c>
      <c r="AA6" s="32">
        <v>2044</v>
      </c>
      <c r="AB6" s="32">
        <v>2045</v>
      </c>
      <c r="AC6" s="32">
        <v>2046</v>
      </c>
      <c r="AD6" s="32">
        <v>2047</v>
      </c>
      <c r="AE6" s="32">
        <v>2048</v>
      </c>
      <c r="AF6" s="32">
        <v>2049</v>
      </c>
      <c r="AG6" s="32">
        <v>2050</v>
      </c>
      <c r="AH6" s="32">
        <v>2051</v>
      </c>
      <c r="AI6" s="32">
        <v>2052</v>
      </c>
    </row>
    <row r="7" spans="1:73" x14ac:dyDescent="0.3">
      <c r="A7" s="87" t="s">
        <v>1</v>
      </c>
      <c r="B7" s="85">
        <v>0.05</v>
      </c>
      <c r="C7" s="29"/>
      <c r="D7" s="26" t="s">
        <v>7</v>
      </c>
      <c r="E7" s="15">
        <v>45</v>
      </c>
      <c r="F7" s="15">
        <f>E7*(1+$B$7)</f>
        <v>47.25</v>
      </c>
      <c r="G7" s="15">
        <f>F7*(1+$B$7)</f>
        <v>49.612500000000004</v>
      </c>
      <c r="H7" s="15">
        <f>G7*(1+$B$7)</f>
        <v>52.093125000000008</v>
      </c>
      <c r="I7" s="15">
        <f>H7*(1+$B$7)</f>
        <v>54.697781250000013</v>
      </c>
      <c r="J7" s="15">
        <f>I7*(1+$B$7)</f>
        <v>57.432670312500015</v>
      </c>
      <c r="K7" s="15">
        <f>J7*(1+$B$7)</f>
        <v>60.304303828125022</v>
      </c>
      <c r="L7" s="15">
        <f>K7*(1+$B$7)</f>
        <v>63.319519019531278</v>
      </c>
      <c r="M7" s="15">
        <f>L7*(1+$B$7)</f>
        <v>66.485494970507844</v>
      </c>
      <c r="N7" s="15">
        <f>M7*(1+$B$7)</f>
        <v>69.809769719033241</v>
      </c>
      <c r="O7" s="15">
        <f>N7*(1+$B$7)</f>
        <v>73.3002582049849</v>
      </c>
      <c r="P7" s="15">
        <f>O7</f>
        <v>73.3002582049849</v>
      </c>
      <c r="Q7" s="15">
        <f t="shared" ref="Q7:AI7" si="0">P7</f>
        <v>73.3002582049849</v>
      </c>
      <c r="R7" s="15">
        <f t="shared" si="0"/>
        <v>73.3002582049849</v>
      </c>
      <c r="S7" s="15">
        <f t="shared" si="0"/>
        <v>73.3002582049849</v>
      </c>
      <c r="T7" s="15">
        <f t="shared" si="0"/>
        <v>73.3002582049849</v>
      </c>
      <c r="U7" s="15">
        <f t="shared" si="0"/>
        <v>73.3002582049849</v>
      </c>
      <c r="V7" s="15">
        <f t="shared" si="0"/>
        <v>73.3002582049849</v>
      </c>
      <c r="W7" s="15">
        <f t="shared" si="0"/>
        <v>73.3002582049849</v>
      </c>
      <c r="X7" s="15">
        <f t="shared" si="0"/>
        <v>73.3002582049849</v>
      </c>
      <c r="Y7" s="15">
        <f t="shared" si="0"/>
        <v>73.3002582049849</v>
      </c>
      <c r="Z7" s="15">
        <f t="shared" si="0"/>
        <v>73.3002582049849</v>
      </c>
      <c r="AA7" s="15">
        <f t="shared" si="0"/>
        <v>73.3002582049849</v>
      </c>
      <c r="AB7" s="15">
        <f t="shared" si="0"/>
        <v>73.3002582049849</v>
      </c>
      <c r="AC7" s="15">
        <f t="shared" si="0"/>
        <v>73.3002582049849</v>
      </c>
      <c r="AD7" s="15">
        <f t="shared" si="0"/>
        <v>73.3002582049849</v>
      </c>
      <c r="AE7" s="15">
        <f t="shared" si="0"/>
        <v>73.3002582049849</v>
      </c>
      <c r="AF7" s="15">
        <f t="shared" si="0"/>
        <v>73.3002582049849</v>
      </c>
      <c r="AG7" s="15">
        <f t="shared" si="0"/>
        <v>73.3002582049849</v>
      </c>
      <c r="AH7" s="15">
        <f t="shared" si="0"/>
        <v>73.3002582049849</v>
      </c>
      <c r="AI7" s="15">
        <f t="shared" si="0"/>
        <v>73.3002582049849</v>
      </c>
      <c r="BT7" s="29"/>
      <c r="BU7" s="29"/>
    </row>
    <row r="8" spans="1:73" ht="18.600000000000001" thickBot="1" x14ac:dyDescent="0.35">
      <c r="A8" s="87" t="s">
        <v>2</v>
      </c>
      <c r="B8" s="45">
        <v>0.05</v>
      </c>
      <c r="D8" s="26" t="s">
        <v>8</v>
      </c>
      <c r="E8" s="15">
        <v>100</v>
      </c>
      <c r="F8" s="15">
        <f>E8*(1+$B$11)</f>
        <v>101.49999999999999</v>
      </c>
      <c r="G8" s="15">
        <f>F8*(1+$B$11)</f>
        <v>103.02249999999998</v>
      </c>
      <c r="H8" s="15">
        <f>G8*(1+$B$11)</f>
        <v>104.56783749999997</v>
      </c>
      <c r="I8" s="15">
        <f>H8*(1+$B$11)</f>
        <v>106.13635506249996</v>
      </c>
      <c r="J8" s="15">
        <f>I8*(1+$B$11)</f>
        <v>107.72840038843745</v>
      </c>
      <c r="K8" s="15">
        <f>J8*(1+$B$11)</f>
        <v>109.344326394264</v>
      </c>
      <c r="L8" s="15">
        <f>K8*(1+$B$11)</f>
        <v>110.98449129017796</v>
      </c>
      <c r="M8" s="15">
        <f>L8*(1+$B$11)</f>
        <v>112.64925865953062</v>
      </c>
      <c r="N8" s="15">
        <f>M8*(1+$B$11)</f>
        <v>114.33899753942356</v>
      </c>
      <c r="O8" s="15">
        <f>N8*(1+$B$11)</f>
        <v>116.0540825025149</v>
      </c>
      <c r="P8" s="15">
        <f>O8*(1+$B$11)</f>
        <v>117.79489374005261</v>
      </c>
      <c r="Q8" s="15">
        <f>P8*(1+$B$11)</f>
        <v>119.56181714615339</v>
      </c>
      <c r="R8" s="15">
        <f>Q8*(1+$B$11)</f>
        <v>121.35524440334568</v>
      </c>
      <c r="S8" s="15">
        <f>R8*(1+$B$11)</f>
        <v>123.17557306939585</v>
      </c>
      <c r="T8" s="15">
        <f>S8*(1+$B$11)</f>
        <v>125.02320666543677</v>
      </c>
      <c r="U8" s="15">
        <f>T8*(1+$B$11)</f>
        <v>126.89855476541831</v>
      </c>
      <c r="V8" s="15">
        <f>U8*(1+$B$11)</f>
        <v>128.80203308689957</v>
      </c>
      <c r="W8" s="15">
        <f>V8*(1+$B$11)</f>
        <v>130.73406358320304</v>
      </c>
      <c r="X8" s="15">
        <f>W8*(1+$B$11)</f>
        <v>132.69507453695107</v>
      </c>
      <c r="Y8" s="15">
        <f>X8*(1+$B$11)</f>
        <v>134.68550065500531</v>
      </c>
      <c r="Z8" s="15">
        <f>Y8*(1+$B$11)</f>
        <v>136.70578316483039</v>
      </c>
      <c r="AA8" s="15">
        <f>Z8*(1+$B$11)</f>
        <v>138.75636991230283</v>
      </c>
      <c r="AB8" s="15">
        <f>AA8*(1+$B$11)</f>
        <v>140.83771546098737</v>
      </c>
      <c r="AC8" s="15">
        <f>AB8*(1+$B$11)</f>
        <v>142.95028119290217</v>
      </c>
      <c r="AD8" s="15">
        <f>AC8*(1+$B$11)</f>
        <v>145.09453541079569</v>
      </c>
      <c r="AE8" s="15">
        <f>AD8*(1+$B$11)</f>
        <v>147.2709534419576</v>
      </c>
      <c r="AF8" s="15">
        <f>AE8*(1+$B$11)</f>
        <v>149.48001774358696</v>
      </c>
      <c r="AG8" s="15">
        <f>AF8*(1+$B$11)</f>
        <v>151.72221800974074</v>
      </c>
      <c r="AH8" s="15">
        <f>AG8*(1+$B$11)</f>
        <v>153.99805127988685</v>
      </c>
      <c r="AI8" s="15">
        <f>AH8*(1+$B$11)</f>
        <v>156.30802204908514</v>
      </c>
    </row>
    <row r="9" spans="1:73" x14ac:dyDescent="0.3">
      <c r="A9" s="88" t="s">
        <v>3</v>
      </c>
      <c r="B9" s="46">
        <v>0.08</v>
      </c>
      <c r="D9" s="26" t="s">
        <v>9</v>
      </c>
      <c r="E9" s="15">
        <f>36*(-1)</f>
        <v>-36</v>
      </c>
      <c r="F9" s="15">
        <f>E9*(1+$B$11)</f>
        <v>-36.54</v>
      </c>
      <c r="G9" s="15">
        <f>F9*(1+$B$11)</f>
        <v>-37.088099999999997</v>
      </c>
      <c r="H9" s="15">
        <f>G9*(1+$B$11)</f>
        <v>-37.644421499999993</v>
      </c>
      <c r="I9" s="15">
        <f>H9*(1+$B$11)</f>
        <v>-38.209087822499988</v>
      </c>
      <c r="J9" s="15">
        <f>I9*(1+$B$11)</f>
        <v>-38.782224139837481</v>
      </c>
      <c r="K9" s="15">
        <f>J9*(1+$B$11)</f>
        <v>-39.36395750193504</v>
      </c>
      <c r="L9" s="15">
        <f>K9*(1+$B$11)</f>
        <v>-39.954416864464065</v>
      </c>
      <c r="M9" s="15">
        <f>L9*(1+$B$11)</f>
        <v>-40.553733117431022</v>
      </c>
      <c r="N9" s="15">
        <f>M9*(1+$B$11)</f>
        <v>-41.162039114192481</v>
      </c>
      <c r="O9" s="15">
        <f>N9*(1+$B$11)</f>
        <v>-41.779469700905366</v>
      </c>
      <c r="P9" s="15">
        <f>O9*(1+$B$11)</f>
        <v>-42.406161746418945</v>
      </c>
      <c r="Q9" s="15">
        <f>P9*(1+$B$11)</f>
        <v>-43.042254172615223</v>
      </c>
      <c r="R9" s="15">
        <f>Q9*(1+$B$11)</f>
        <v>-43.687887985204448</v>
      </c>
      <c r="S9" s="15">
        <f>R9*(1+$B$11)</f>
        <v>-44.343206304982509</v>
      </c>
      <c r="T9" s="15">
        <f>S9*(1+$B$11)</f>
        <v>-45.008354399557241</v>
      </c>
      <c r="U9" s="15">
        <f>T9*(1+$B$11)</f>
        <v>-45.683479715550597</v>
      </c>
      <c r="V9" s="15">
        <f>U9*(1+$B$11)</f>
        <v>-46.368731911283852</v>
      </c>
      <c r="W9" s="15">
        <f>V9*(1+$B$11)</f>
        <v>-47.064262889953106</v>
      </c>
      <c r="X9" s="15">
        <f>W9*(1+$B$11)</f>
        <v>-47.770226833302395</v>
      </c>
      <c r="Y9" s="15">
        <f>X9*(1+$B$11)</f>
        <v>-48.486780235801923</v>
      </c>
      <c r="Z9" s="15">
        <f>Y9*(1+$B$11)</f>
        <v>-49.214081939338946</v>
      </c>
      <c r="AA9" s="15">
        <f>Z9*(1+$B$11)</f>
        <v>-49.952293168429023</v>
      </c>
      <c r="AB9" s="15">
        <f>AA9*(1+$B$11)</f>
        <v>-50.701577565955454</v>
      </c>
      <c r="AC9" s="15">
        <f>AB9*(1+$B$11)</f>
        <v>-51.462101229444784</v>
      </c>
      <c r="AD9" s="15">
        <f>AC9*(1+$B$11)</f>
        <v>-52.234032747886452</v>
      </c>
      <c r="AE9" s="15">
        <f>AD9*(1+$B$11)</f>
        <v>-53.017543239104747</v>
      </c>
      <c r="AF9" s="15">
        <f>AE9*(1+$B$11)</f>
        <v>-53.81280638769131</v>
      </c>
      <c r="AG9" s="15">
        <f>AF9*(1+$B$11)</f>
        <v>-54.619998483506677</v>
      </c>
      <c r="AH9" s="15">
        <f>AG9*(1+$B$11)</f>
        <v>-55.439298460759275</v>
      </c>
      <c r="AI9" s="15">
        <f>AH9*(1+$B$11)</f>
        <v>-56.270887937670658</v>
      </c>
    </row>
    <row r="10" spans="1:73" ht="18.600000000000001" thickBot="1" x14ac:dyDescent="0.35">
      <c r="A10" s="89" t="s">
        <v>4</v>
      </c>
      <c r="B10" s="47">
        <v>0.1</v>
      </c>
      <c r="D10" s="26" t="s">
        <v>54</v>
      </c>
      <c r="E10" s="15"/>
      <c r="F10" s="15">
        <f t="shared" ref="F10" si="1">F7*(F8+F9)</f>
        <v>3069.3599999999992</v>
      </c>
      <c r="G10" s="15">
        <f t="shared" ref="G10" si="2">G7*(G8+G9)</f>
        <v>3271.1704199999995</v>
      </c>
      <c r="H10" s="15">
        <f t="shared" ref="H10" si="3">H7*(H8+H9)</f>
        <v>3486.2498751149992</v>
      </c>
      <c r="I10" s="15">
        <f t="shared" ref="I10" si="4">I7*(I8+I9)</f>
        <v>3715.4708044038102</v>
      </c>
      <c r="J10" s="15">
        <f t="shared" ref="J10" si="5">J7*(J8+J9)</f>
        <v>3959.7630097933611</v>
      </c>
      <c r="K10" s="15">
        <f t="shared" ref="K10" si="6">K7*(K8+K9)</f>
        <v>4220.1174276872744</v>
      </c>
      <c r="L10" s="15">
        <f t="shared" ref="L10" si="7">L7*(L8+L9)</f>
        <v>4497.5901485577133</v>
      </c>
      <c r="M10" s="15">
        <f t="shared" ref="M10" si="8">M7*(M8+M9)</f>
        <v>4793.306700825382</v>
      </c>
      <c r="N10" s="15">
        <f t="shared" ref="N10" si="9">N7*(N8+N9)</f>
        <v>5108.4666164046512</v>
      </c>
      <c r="O10" s="15">
        <f t="shared" ref="O10" si="10">O7*(O8+O9)</f>
        <v>5444.3482964332561</v>
      </c>
      <c r="P10" s="15">
        <f t="shared" ref="P10" si="11">P7*(P8+P9)</f>
        <v>5526.0135208797537</v>
      </c>
      <c r="Q10" s="15">
        <f t="shared" ref="Q10" si="12">Q7*(Q8+Q9)</f>
        <v>5608.9037236929498</v>
      </c>
      <c r="R10" s="15">
        <f t="shared" ref="R10" si="13">R7*(R8+R9)</f>
        <v>5693.0372795483427</v>
      </c>
      <c r="S10" s="15">
        <f t="shared" ref="S10" si="14">S7*(S8+S9)</f>
        <v>5778.4328387415671</v>
      </c>
      <c r="T10" s="15">
        <f t="shared" ref="T10" si="15">T7*(T8+T9)</f>
        <v>5865.1093313226911</v>
      </c>
      <c r="U10" s="15">
        <f t="shared" ref="U10" si="16">U7*(U8+U9)</f>
        <v>5953.0859712925312</v>
      </c>
      <c r="V10" s="15">
        <f t="shared" ref="V10" si="17">V7*(V8+V9)</f>
        <v>6042.3822608619175</v>
      </c>
      <c r="W10" s="15">
        <f t="shared" ref="W10" si="18">W7*(W8+W9)</f>
        <v>6133.0179947748438</v>
      </c>
      <c r="X10" s="15">
        <f t="shared" ref="X10" si="19">X7*(X8+X9)</f>
        <v>6225.0132646964676</v>
      </c>
      <c r="Y10" s="15">
        <f t="shared" ref="Y10" si="20">Y7*(Y8+Y9)</f>
        <v>6318.3884636669136</v>
      </c>
      <c r="Z10" s="15">
        <f t="shared" ref="Z10" si="21">Z7*(Z8+Z9)</f>
        <v>6413.1642906219176</v>
      </c>
      <c r="AA10" s="15">
        <f t="shared" ref="AA10" si="22">AA7*(AA8+AA9)</f>
        <v>6509.3617549812443</v>
      </c>
      <c r="AB10" s="15">
        <f t="shared" ref="AB10" si="23">AB7*(AB8+AB9)</f>
        <v>6607.0021813059629</v>
      </c>
      <c r="AC10" s="15">
        <f t="shared" ref="AC10" si="24">AC7*(AC8+AC9)</f>
        <v>6706.1072140255519</v>
      </c>
      <c r="AD10" s="15">
        <f t="shared" ref="AD10" si="25">AD7*(AD8+AD9)</f>
        <v>6806.6988222359341</v>
      </c>
      <c r="AE10" s="15">
        <f t="shared" ref="AE10" si="26">AE7*(AE8+AE9)</f>
        <v>6908.799304569472</v>
      </c>
      <c r="AF10" s="15">
        <f t="shared" ref="AF10" si="27">AF7*(AF8+AF9)</f>
        <v>7012.431294138014</v>
      </c>
      <c r="AG10" s="15">
        <f t="shared" ref="AG10" si="28">AG7*(AG8+AG9)</f>
        <v>7117.6177635500835</v>
      </c>
      <c r="AH10" s="15">
        <f t="shared" ref="AH10" si="29">AH7*(AH8+AH9)</f>
        <v>7224.3820300033349</v>
      </c>
      <c r="AI10" s="15">
        <f t="shared" ref="AI10" si="30">AI7*(AI8+AI9)</f>
        <v>7332.7477604533833</v>
      </c>
    </row>
    <row r="11" spans="1:73" ht="18.600000000000001" thickBot="1" x14ac:dyDescent="0.35">
      <c r="A11" s="90" t="s">
        <v>5</v>
      </c>
      <c r="B11" s="44">
        <v>1.4999999999999999E-2</v>
      </c>
      <c r="D11" s="26" t="s">
        <v>11</v>
      </c>
      <c r="E11" s="15">
        <v>30</v>
      </c>
      <c r="F11" s="15">
        <f>E11*(1+$B$10)</f>
        <v>33</v>
      </c>
      <c r="G11" s="15">
        <f>F11*(1+$B$10)</f>
        <v>36.300000000000004</v>
      </c>
      <c r="H11" s="15">
        <f>G11*(1+$B$10)</f>
        <v>39.930000000000007</v>
      </c>
      <c r="I11" s="15">
        <f>H11*(1+$B$10)</f>
        <v>43.923000000000009</v>
      </c>
      <c r="J11" s="15">
        <f>I11*(1+$B$10)</f>
        <v>48.315300000000015</v>
      </c>
      <c r="K11" s="15">
        <f>J11*(1+$B$10)</f>
        <v>53.146830000000023</v>
      </c>
      <c r="L11" s="15">
        <f>K11*(1+$B$10)</f>
        <v>58.461513000000032</v>
      </c>
      <c r="M11" s="15">
        <f>L11*(1+$B$10)</f>
        <v>64.307664300000042</v>
      </c>
      <c r="N11" s="15">
        <f>M11*(1+$B$10)</f>
        <v>70.738430730000047</v>
      </c>
      <c r="O11" s="15">
        <f>N11*(1+$B$10)</f>
        <v>77.812273803000053</v>
      </c>
      <c r="P11" s="15">
        <f>O11</f>
        <v>77.812273803000053</v>
      </c>
      <c r="Q11" s="15">
        <f t="shared" ref="Q11:AI11" si="31">P11</f>
        <v>77.812273803000053</v>
      </c>
      <c r="R11" s="15">
        <f t="shared" si="31"/>
        <v>77.812273803000053</v>
      </c>
      <c r="S11" s="15">
        <f t="shared" si="31"/>
        <v>77.812273803000053</v>
      </c>
      <c r="T11" s="15">
        <f t="shared" si="31"/>
        <v>77.812273803000053</v>
      </c>
      <c r="U11" s="15">
        <f t="shared" si="31"/>
        <v>77.812273803000053</v>
      </c>
      <c r="V11" s="15">
        <f t="shared" si="31"/>
        <v>77.812273803000053</v>
      </c>
      <c r="W11" s="15">
        <f t="shared" si="31"/>
        <v>77.812273803000053</v>
      </c>
      <c r="X11" s="15">
        <f t="shared" si="31"/>
        <v>77.812273803000053</v>
      </c>
      <c r="Y11" s="15">
        <f t="shared" si="31"/>
        <v>77.812273803000053</v>
      </c>
      <c r="Z11" s="15">
        <f t="shared" si="31"/>
        <v>77.812273803000053</v>
      </c>
      <c r="AA11" s="15">
        <f t="shared" si="31"/>
        <v>77.812273803000053</v>
      </c>
      <c r="AB11" s="15">
        <f t="shared" si="31"/>
        <v>77.812273803000053</v>
      </c>
      <c r="AC11" s="15">
        <f t="shared" si="31"/>
        <v>77.812273803000053</v>
      </c>
      <c r="AD11" s="15">
        <f t="shared" si="31"/>
        <v>77.812273803000053</v>
      </c>
      <c r="AE11" s="15">
        <f t="shared" si="31"/>
        <v>77.812273803000053</v>
      </c>
      <c r="AF11" s="15">
        <f t="shared" si="31"/>
        <v>77.812273803000053</v>
      </c>
      <c r="AG11" s="15">
        <f t="shared" si="31"/>
        <v>77.812273803000053</v>
      </c>
      <c r="AH11" s="15">
        <f t="shared" si="31"/>
        <v>77.812273803000053</v>
      </c>
      <c r="AI11" s="15">
        <f t="shared" si="31"/>
        <v>77.812273803000053</v>
      </c>
    </row>
    <row r="12" spans="1:73" x14ac:dyDescent="0.3">
      <c r="A12" s="86"/>
      <c r="B12" s="48"/>
      <c r="D12" s="26" t="s">
        <v>8</v>
      </c>
      <c r="E12" s="15">
        <v>100</v>
      </c>
      <c r="F12" s="15">
        <f>E12*(1+$B$11)</f>
        <v>101.49999999999999</v>
      </c>
      <c r="G12" s="15">
        <f>F12*(1+$B$11)</f>
        <v>103.02249999999998</v>
      </c>
      <c r="H12" s="15">
        <f>G12*(1+$B$11)</f>
        <v>104.56783749999997</v>
      </c>
      <c r="I12" s="15">
        <f>H12*(1+$B$11)</f>
        <v>106.13635506249996</v>
      </c>
      <c r="J12" s="15">
        <f>I12*(1+$B$11)</f>
        <v>107.72840038843745</v>
      </c>
      <c r="K12" s="15">
        <f>J12*(1+$B$11)</f>
        <v>109.344326394264</v>
      </c>
      <c r="L12" s="15">
        <f>K12*(1+$B$11)</f>
        <v>110.98449129017796</v>
      </c>
      <c r="M12" s="15">
        <f>L12*(1+$B$11)</f>
        <v>112.64925865953062</v>
      </c>
      <c r="N12" s="15">
        <f>M12*(1+$B$11)</f>
        <v>114.33899753942356</v>
      </c>
      <c r="O12" s="15">
        <f>N12*(1+$B$11)</f>
        <v>116.0540825025149</v>
      </c>
      <c r="P12" s="15">
        <f>O12*(1+$B$11)</f>
        <v>117.79489374005261</v>
      </c>
      <c r="Q12" s="15">
        <f>P12*(1+$B$11)</f>
        <v>119.56181714615339</v>
      </c>
      <c r="R12" s="15">
        <f>Q12*(1+$B$11)</f>
        <v>121.35524440334568</v>
      </c>
      <c r="S12" s="15">
        <f>R12*(1+$B$11)</f>
        <v>123.17557306939585</v>
      </c>
      <c r="T12" s="15">
        <f>S12*(1+$B$11)</f>
        <v>125.02320666543677</v>
      </c>
      <c r="U12" s="15">
        <f>T12*(1+$B$11)</f>
        <v>126.89855476541831</v>
      </c>
      <c r="V12" s="15">
        <f>U12*(1+$B$11)</f>
        <v>128.80203308689957</v>
      </c>
      <c r="W12" s="15">
        <f>V12*(1+$B$11)</f>
        <v>130.73406358320304</v>
      </c>
      <c r="X12" s="15">
        <f>W12*(1+$B$11)</f>
        <v>132.69507453695107</v>
      </c>
      <c r="Y12" s="15">
        <f>X12*(1+$B$11)</f>
        <v>134.68550065500531</v>
      </c>
      <c r="Z12" s="15">
        <f>Y12*(1+$B$11)</f>
        <v>136.70578316483039</v>
      </c>
      <c r="AA12" s="15">
        <f>Z12*(1+$B$11)</f>
        <v>138.75636991230283</v>
      </c>
      <c r="AB12" s="15">
        <f>AA12*(1+$B$11)</f>
        <v>140.83771546098737</v>
      </c>
      <c r="AC12" s="15">
        <f>AB12*(1+$B$11)</f>
        <v>142.95028119290217</v>
      </c>
      <c r="AD12" s="15">
        <f>AC12*(1+$B$11)</f>
        <v>145.09453541079569</v>
      </c>
      <c r="AE12" s="15">
        <f>AD12*(1+$B$11)</f>
        <v>147.2709534419576</v>
      </c>
      <c r="AF12" s="15">
        <f>AE12*(1+$B$11)</f>
        <v>149.48001774358696</v>
      </c>
      <c r="AG12" s="15">
        <f>AF12*(1+$B$11)</f>
        <v>151.72221800974074</v>
      </c>
      <c r="AH12" s="15">
        <f>AG12*(1+$B$11)</f>
        <v>153.99805127988685</v>
      </c>
      <c r="AI12" s="15">
        <f>AH12*(1+$B$11)</f>
        <v>156.30802204908514</v>
      </c>
    </row>
    <row r="13" spans="1:73" x14ac:dyDescent="0.3">
      <c r="A13" s="86"/>
      <c r="B13" s="48"/>
      <c r="D13" s="26" t="s">
        <v>9</v>
      </c>
      <c r="E13" s="15">
        <f>48*(-1)</f>
        <v>-48</v>
      </c>
      <c r="F13" s="15">
        <f>E13*(1+$B$11)</f>
        <v>-48.72</v>
      </c>
      <c r="G13" s="15">
        <f>F13*(1+$B$11)</f>
        <v>-49.450799999999994</v>
      </c>
      <c r="H13" s="15">
        <f>G13*(1+$B$11)</f>
        <v>-50.192561999999988</v>
      </c>
      <c r="I13" s="15">
        <f>H13*(1+$B$11)</f>
        <v>-50.94545042999998</v>
      </c>
      <c r="J13" s="15">
        <f>I13*(1+$B$11)</f>
        <v>-51.709632186449973</v>
      </c>
      <c r="K13" s="15">
        <f>J13*(1+$B$11)</f>
        <v>-52.485276669246716</v>
      </c>
      <c r="L13" s="15">
        <f>K13*(1+$B$11)</f>
        <v>-53.272555819285408</v>
      </c>
      <c r="M13" s="15">
        <f>L13*(1+$B$11)</f>
        <v>-54.071644156574685</v>
      </c>
      <c r="N13" s="15">
        <f>M13*(1+$B$11)</f>
        <v>-54.882718818923301</v>
      </c>
      <c r="O13" s="15">
        <f>N13*(1+$B$11)</f>
        <v>-55.705959601207148</v>
      </c>
      <c r="P13" s="15">
        <f>O13*(1+$B$11)</f>
        <v>-56.541548995225249</v>
      </c>
      <c r="Q13" s="15">
        <f>P13*(1+$B$11)</f>
        <v>-57.389672230153622</v>
      </c>
      <c r="R13" s="15">
        <f>Q13*(1+$B$11)</f>
        <v>-58.250517313605918</v>
      </c>
      <c r="S13" s="15">
        <f>R13*(1+$B$11)</f>
        <v>-59.124275073310002</v>
      </c>
      <c r="T13" s="15">
        <f>S13*(1+$B$11)</f>
        <v>-60.011139199409648</v>
      </c>
      <c r="U13" s="15">
        <f>T13*(1+$B$11)</f>
        <v>-60.911306287400784</v>
      </c>
      <c r="V13" s="15">
        <f>U13*(1+$B$11)</f>
        <v>-61.824975881711786</v>
      </c>
      <c r="W13" s="15">
        <f>V13*(1+$B$11)</f>
        <v>-62.752350519937458</v>
      </c>
      <c r="X13" s="15">
        <f>W13*(1+$B$11)</f>
        <v>-63.693635777736517</v>
      </c>
      <c r="Y13" s="15">
        <f>X13*(1+$B$11)</f>
        <v>-64.649040314402555</v>
      </c>
      <c r="Z13" s="15">
        <f>Y13*(1+$B$11)</f>
        <v>-65.61877591911859</v>
      </c>
      <c r="AA13" s="15">
        <f>Z13*(1+$B$11)</f>
        <v>-66.603057557905359</v>
      </c>
      <c r="AB13" s="15">
        <f>AA13*(1+$B$11)</f>
        <v>-67.602103421273938</v>
      </c>
      <c r="AC13" s="15">
        <f>AB13*(1+$B$11)</f>
        <v>-68.616134972593045</v>
      </c>
      <c r="AD13" s="15">
        <f>AC13*(1+$B$11)</f>
        <v>-69.645376997181927</v>
      </c>
      <c r="AE13" s="15">
        <f>AD13*(1+$B$11)</f>
        <v>-70.690057652139643</v>
      </c>
      <c r="AF13" s="15">
        <f>AE13*(1+$B$11)</f>
        <v>-71.750408516921738</v>
      </c>
      <c r="AG13" s="15">
        <f>AF13*(1+$B$11)</f>
        <v>-72.82666464467556</v>
      </c>
      <c r="AH13" s="15">
        <f>AG13*(1+$B$11)</f>
        <v>-73.919064614345686</v>
      </c>
      <c r="AI13" s="15">
        <f>AH13*(1+$B$11)</f>
        <v>-75.027850583560863</v>
      </c>
    </row>
    <row r="14" spans="1:73" x14ac:dyDescent="0.3">
      <c r="A14" s="86"/>
      <c r="B14" s="86"/>
      <c r="D14" s="26" t="s">
        <v>10</v>
      </c>
      <c r="E14" s="15"/>
      <c r="F14" s="15">
        <f t="shared" ref="F14" si="32">F11*(F12+F13)</f>
        <v>1741.7399999999996</v>
      </c>
      <c r="G14" s="15">
        <f t="shared" ref="G14" si="33">G11*(G12+G13)</f>
        <v>1944.6527099999996</v>
      </c>
      <c r="H14" s="15">
        <f t="shared" ref="H14" si="34">H11*(H12+H13)</f>
        <v>2171.2047507149996</v>
      </c>
      <c r="I14" s="15">
        <f t="shared" ref="I14" si="35">I11*(I12+I13)</f>
        <v>2424.1501041732972</v>
      </c>
      <c r="J14" s="15">
        <f t="shared" ref="J14" si="36">J11*(J12+J13)</f>
        <v>2706.5635913094866</v>
      </c>
      <c r="K14" s="15">
        <f t="shared" ref="K14" si="37">K11*(K12+K13)</f>
        <v>3021.8782496970416</v>
      </c>
      <c r="L14" s="15">
        <f t="shared" ref="L14" si="38">L11*(L12+L13)</f>
        <v>3373.9270657867478</v>
      </c>
      <c r="M14" s="15">
        <f t="shared" ref="M14" si="39">M11*(M12+M13)</f>
        <v>3766.989568950904</v>
      </c>
      <c r="N14" s="15">
        <f t="shared" ref="N14" si="40">N11*(N12+N13)</f>
        <v>4205.8438537336833</v>
      </c>
      <c r="O14" s="15">
        <f t="shared" ref="O14" si="41">O11*(O12+O13)</f>
        <v>4695.824662693657</v>
      </c>
      <c r="P14" s="15">
        <f t="shared" ref="P14" si="42">P11*(P12+P13)</f>
        <v>4766.2620326340611</v>
      </c>
      <c r="Q14" s="15">
        <f t="shared" ref="Q14" si="43">Q11*(Q12+Q13)</f>
        <v>4837.7559631235717</v>
      </c>
      <c r="R14" s="15">
        <f t="shared" ref="R14" si="44">R11*(R12+R13)</f>
        <v>4910.3223025704247</v>
      </c>
      <c r="S14" s="15">
        <f t="shared" ref="S14" si="45">S11*(S12+S13)</f>
        <v>4983.977137108981</v>
      </c>
      <c r="T14" s="15">
        <f t="shared" ref="T14" si="46">T11*(T12+T13)</f>
        <v>5058.7367941656148</v>
      </c>
      <c r="U14" s="15">
        <f t="shared" ref="U14" si="47">U11*(U12+U13)</f>
        <v>5134.6178460780993</v>
      </c>
      <c r="V14" s="15">
        <f t="shared" ref="V14" si="48">V11*(V12+V13)</f>
        <v>5211.6371137692686</v>
      </c>
      <c r="W14" s="15">
        <f t="shared" ref="W14" si="49">W11*(W12+W13)</f>
        <v>5289.8116704758058</v>
      </c>
      <c r="X14" s="15">
        <f t="shared" ref="X14" si="50">X11*(X12+X13)</f>
        <v>5369.1588455329429</v>
      </c>
      <c r="Y14" s="15">
        <f t="shared" ref="Y14" si="51">Y11*(Y12+Y13)</f>
        <v>5449.6962282159366</v>
      </c>
      <c r="Z14" s="15">
        <f t="shared" ref="Z14" si="52">Z11*(Z12+Z13)</f>
        <v>5531.4416716391752</v>
      </c>
      <c r="AA14" s="15">
        <f t="shared" ref="AA14" si="53">AA11*(AA12+AA13)</f>
        <v>5614.4132967137621</v>
      </c>
      <c r="AB14" s="15">
        <f t="shared" ref="AB14" si="54">AB11*(AB12+AB13)</f>
        <v>5698.6294961644689</v>
      </c>
      <c r="AC14" s="15">
        <f t="shared" ref="AC14" si="55">AC11*(AC12+AC13)</f>
        <v>5784.1089386069352</v>
      </c>
      <c r="AD14" s="15">
        <f t="shared" ref="AD14" si="56">AD11*(AD12+AD13)</f>
        <v>5870.8705726860389</v>
      </c>
      <c r="AE14" s="15">
        <f t="shared" ref="AE14" si="57">AE11*(AE12+AE13)</f>
        <v>5958.9336312763289</v>
      </c>
      <c r="AF14" s="15">
        <f t="shared" ref="AF14" si="58">AF11*(AF12+AF13)</f>
        <v>6048.3176357454731</v>
      </c>
      <c r="AG14" s="15">
        <f t="shared" ref="AG14" si="59">AG11*(AG12+AG13)</f>
        <v>6139.0424002816544</v>
      </c>
      <c r="AH14" s="15">
        <f t="shared" ref="AH14" si="60">AH11*(AH12+AH13)</f>
        <v>6231.1280362858797</v>
      </c>
      <c r="AI14" s="15">
        <f t="shared" ref="AI14" si="61">AI11*(AI12+AI13)</f>
        <v>6324.5949568301667</v>
      </c>
    </row>
    <row r="15" spans="1:73" ht="18.600000000000001" thickBot="1" x14ac:dyDescent="0.35">
      <c r="A15" s="86"/>
      <c r="B15" s="86"/>
    </row>
    <row r="16" spans="1:73" s="29" customFormat="1" ht="21.6" thickBot="1" x14ac:dyDescent="0.35">
      <c r="A16" s="83" t="s">
        <v>12</v>
      </c>
      <c r="B16" s="84"/>
      <c r="D16" s="28" t="s">
        <v>6</v>
      </c>
      <c r="E16" s="32">
        <v>2022</v>
      </c>
      <c r="F16" s="32">
        <v>2023</v>
      </c>
      <c r="G16" s="32">
        <v>2024</v>
      </c>
      <c r="H16" s="32">
        <v>2025</v>
      </c>
      <c r="I16" s="32">
        <v>2026</v>
      </c>
      <c r="J16" s="32">
        <v>2027</v>
      </c>
      <c r="K16" s="32">
        <v>2028</v>
      </c>
      <c r="L16" s="32">
        <v>2029</v>
      </c>
      <c r="M16" s="32">
        <v>2030</v>
      </c>
      <c r="N16" s="32">
        <v>2031</v>
      </c>
      <c r="O16" s="32">
        <v>2032</v>
      </c>
      <c r="P16" s="32">
        <v>2033</v>
      </c>
      <c r="Q16" s="32">
        <v>2034</v>
      </c>
      <c r="R16" s="32">
        <v>2035</v>
      </c>
      <c r="S16" s="32">
        <v>2036</v>
      </c>
      <c r="T16" s="32">
        <v>2037</v>
      </c>
      <c r="U16" s="32">
        <v>2038</v>
      </c>
      <c r="V16" s="32">
        <v>2039</v>
      </c>
      <c r="W16" s="32">
        <v>2040</v>
      </c>
      <c r="X16" s="32">
        <v>2041</v>
      </c>
      <c r="Y16" s="32">
        <v>2042</v>
      </c>
      <c r="Z16" s="32">
        <v>2043</v>
      </c>
      <c r="AA16" s="32">
        <v>2044</v>
      </c>
      <c r="AB16" s="32">
        <v>2045</v>
      </c>
      <c r="AC16" s="32">
        <v>2046</v>
      </c>
      <c r="AD16" s="32">
        <v>2047</v>
      </c>
      <c r="AE16" s="32">
        <v>2048</v>
      </c>
      <c r="AF16" s="32">
        <v>2049</v>
      </c>
      <c r="AG16" s="32">
        <v>2050</v>
      </c>
      <c r="AH16" s="32">
        <v>2051</v>
      </c>
      <c r="AI16" s="32">
        <v>2052</v>
      </c>
      <c r="BT16" s="13"/>
      <c r="BU16" s="13"/>
    </row>
    <row r="17" spans="1:73" ht="18.600000000000001" thickBot="1" x14ac:dyDescent="0.35">
      <c r="A17" s="86"/>
      <c r="B17" s="48"/>
      <c r="D17" s="26" t="s">
        <v>14</v>
      </c>
      <c r="E17" s="19">
        <v>0</v>
      </c>
      <c r="F17" s="15">
        <v>5</v>
      </c>
      <c r="G17" s="15">
        <f>F17*(1+$B$18)</f>
        <v>5.4</v>
      </c>
      <c r="H17" s="15">
        <f>G17*(1+$B$18)</f>
        <v>5.8320000000000007</v>
      </c>
      <c r="I17" s="15">
        <f>H17*(1+$B$18)</f>
        <v>6.298560000000001</v>
      </c>
      <c r="J17" s="15">
        <f>I17*(1+$B$18)</f>
        <v>6.8024448000000017</v>
      </c>
      <c r="K17" s="15">
        <f>J17*(1+$B$18)</f>
        <v>7.3466403840000023</v>
      </c>
      <c r="L17" s="15">
        <f>K17*(1+$B$18)</f>
        <v>7.9343716147200034</v>
      </c>
      <c r="M17" s="15">
        <f>L17*(1+$B$18)</f>
        <v>8.5691213438976046</v>
      </c>
      <c r="N17" s="15">
        <f>M17*(1+$B$18)</f>
        <v>9.2546510514094145</v>
      </c>
      <c r="O17" s="15">
        <f>N17*(1+$B$18)</f>
        <v>9.9950231355221675</v>
      </c>
      <c r="P17" s="15">
        <f>O17*(1+$B$18)</f>
        <v>10.794624986363942</v>
      </c>
      <c r="Q17" s="15">
        <f>P17*(1+$B$18)</f>
        <v>11.658194985273058</v>
      </c>
      <c r="R17" s="15">
        <f>Q17*(1+$B$18)</f>
        <v>12.590850584094904</v>
      </c>
      <c r="S17" s="15">
        <f>R17*(1+$B$18)</f>
        <v>13.598118630822498</v>
      </c>
      <c r="T17" s="15">
        <f>S17*(1+$B$18)</f>
        <v>14.685968121288299</v>
      </c>
      <c r="U17" s="15">
        <f>T17*(1+$B$18)</f>
        <v>15.860845570991364</v>
      </c>
      <c r="V17" s="15">
        <f>U17*(1+$B$18)</f>
        <v>17.129713216670673</v>
      </c>
      <c r="W17" s="15">
        <f>V17*(1+$B$18)</f>
        <v>18.500090274004329</v>
      </c>
      <c r="X17" s="15">
        <f>W17*(1+$B$18)</f>
        <v>19.980097495924678</v>
      </c>
      <c r="Y17" s="15">
        <f>X17*(1+$B$18)</f>
        <v>21.578505295598653</v>
      </c>
      <c r="Z17" s="15">
        <f>Y17*(1+$B$18)</f>
        <v>23.304785719246546</v>
      </c>
      <c r="AA17" s="15">
        <f>Z17*(1+$B$18)</f>
        <v>25.169168576786269</v>
      </c>
      <c r="AB17" s="15">
        <f>AA17*(1+$B$18)</f>
        <v>27.182702062929174</v>
      </c>
      <c r="AC17" s="15">
        <f>AB17*(1+$B$18)</f>
        <v>29.357318227963511</v>
      </c>
      <c r="AD17" s="15">
        <f>AC17*(1+$B$18)</f>
        <v>31.705903686200593</v>
      </c>
      <c r="AE17" s="15">
        <f>AD17*(1+$B$18)</f>
        <v>34.242375981096643</v>
      </c>
      <c r="AF17" s="15">
        <f>AE17*(1+$B$18)</f>
        <v>36.98176605958438</v>
      </c>
      <c r="AG17" s="15">
        <f>AF17*(1+$B$18)</f>
        <v>39.940307344351133</v>
      </c>
      <c r="AH17" s="15">
        <f>AG17*(1+$B$18)</f>
        <v>43.13553193189923</v>
      </c>
      <c r="AI17" s="15">
        <f>AH17*(1+$B$18)</f>
        <v>46.58637448645117</v>
      </c>
    </row>
    <row r="18" spans="1:73" ht="18.600000000000001" thickBot="1" x14ac:dyDescent="0.35">
      <c r="A18" s="90" t="s">
        <v>13</v>
      </c>
      <c r="B18" s="49">
        <v>0.08</v>
      </c>
      <c r="D18" s="26" t="s">
        <v>8</v>
      </c>
      <c r="E18" s="14">
        <v>0</v>
      </c>
      <c r="F18" s="15">
        <f>F12/2</f>
        <v>50.749999999999993</v>
      </c>
      <c r="G18" s="15">
        <f>G12/2</f>
        <v>51.51124999999999</v>
      </c>
      <c r="H18" s="15">
        <f>H12/2</f>
        <v>52.283918749999984</v>
      </c>
      <c r="I18" s="15">
        <f>I12/2</f>
        <v>53.068177531249979</v>
      </c>
      <c r="J18" s="15">
        <f>J12/2</f>
        <v>53.864200194218725</v>
      </c>
      <c r="K18" s="15">
        <f>K12/2</f>
        <v>54.672163197132001</v>
      </c>
      <c r="L18" s="15">
        <f>L12/2</f>
        <v>55.492245645088978</v>
      </c>
      <c r="M18" s="15">
        <f>M12/2</f>
        <v>56.324629329765308</v>
      </c>
      <c r="N18" s="15">
        <f>N12/2</f>
        <v>57.16949876971178</v>
      </c>
      <c r="O18" s="15">
        <f>O12/2</f>
        <v>58.027041251257451</v>
      </c>
      <c r="P18" s="15">
        <f t="shared" ref="P18:AI18" si="62">P12/2</f>
        <v>58.897446870026307</v>
      </c>
      <c r="Q18" s="15">
        <f t="shared" si="62"/>
        <v>59.780908573076694</v>
      </c>
      <c r="R18" s="15">
        <f t="shared" si="62"/>
        <v>60.67762220167284</v>
      </c>
      <c r="S18" s="15">
        <f t="shared" si="62"/>
        <v>61.587786534697926</v>
      </c>
      <c r="T18" s="15">
        <f t="shared" si="62"/>
        <v>62.511603332718387</v>
      </c>
      <c r="U18" s="15">
        <f t="shared" si="62"/>
        <v>63.449277382709155</v>
      </c>
      <c r="V18" s="15">
        <f t="shared" si="62"/>
        <v>64.401016543449785</v>
      </c>
      <c r="W18" s="15">
        <f t="shared" si="62"/>
        <v>65.367031791601519</v>
      </c>
      <c r="X18" s="15">
        <f t="shared" si="62"/>
        <v>66.347537268475534</v>
      </c>
      <c r="Y18" s="15">
        <f t="shared" si="62"/>
        <v>67.342750327502657</v>
      </c>
      <c r="Z18" s="15">
        <f t="shared" si="62"/>
        <v>68.352891582415197</v>
      </c>
      <c r="AA18" s="15">
        <f t="shared" si="62"/>
        <v>69.378184956151415</v>
      </c>
      <c r="AB18" s="15">
        <f t="shared" si="62"/>
        <v>70.418857730493684</v>
      </c>
      <c r="AC18" s="15">
        <f t="shared" si="62"/>
        <v>71.475140596451084</v>
      </c>
      <c r="AD18" s="15">
        <f t="shared" si="62"/>
        <v>72.547267705397843</v>
      </c>
      <c r="AE18" s="15">
        <f t="shared" si="62"/>
        <v>73.635476720978801</v>
      </c>
      <c r="AF18" s="15">
        <f t="shared" si="62"/>
        <v>74.740008871793478</v>
      </c>
      <c r="AG18" s="15">
        <f t="shared" si="62"/>
        <v>75.861109004870372</v>
      </c>
      <c r="AH18" s="15">
        <f t="shared" si="62"/>
        <v>76.999025639943426</v>
      </c>
      <c r="AI18" s="15">
        <f t="shared" si="62"/>
        <v>78.154011024542569</v>
      </c>
    </row>
    <row r="19" spans="1:73" ht="18.600000000000001" thickBot="1" x14ac:dyDescent="0.35">
      <c r="A19" s="91" t="s">
        <v>59</v>
      </c>
      <c r="B19" s="92"/>
      <c r="D19" s="26" t="s">
        <v>15</v>
      </c>
      <c r="E19" s="14">
        <v>0</v>
      </c>
      <c r="F19" s="15">
        <f>0.6*F13</f>
        <v>-29.231999999999999</v>
      </c>
      <c r="G19" s="15">
        <f>0.6*G13</f>
        <v>-29.670479999999994</v>
      </c>
      <c r="H19" s="15">
        <f>0.6*H13</f>
        <v>-30.115537199999991</v>
      </c>
      <c r="I19" s="15">
        <f>0.6*I13</f>
        <v>-30.567270257999986</v>
      </c>
      <c r="J19" s="15">
        <f>0.6*J13</f>
        <v>-31.025779311869982</v>
      </c>
      <c r="K19" s="15">
        <f>0.6*K13</f>
        <v>-31.491166001548027</v>
      </c>
      <c r="L19" s="15">
        <f>0.6*L13</f>
        <v>-31.963533491571244</v>
      </c>
      <c r="M19" s="15">
        <f>0.6*M13</f>
        <v>-32.442986493944808</v>
      </c>
      <c r="N19" s="15">
        <f>0.6*N13</f>
        <v>-32.929631291353978</v>
      </c>
      <c r="O19" s="15">
        <f>0.6*O13</f>
        <v>-33.42357576072429</v>
      </c>
      <c r="P19" s="15">
        <f t="shared" ref="P19:AI19" si="63">0.6*P13</f>
        <v>-33.924929397135145</v>
      </c>
      <c r="Q19" s="15">
        <f t="shared" si="63"/>
        <v>-34.433803338092169</v>
      </c>
      <c r="R19" s="15">
        <f t="shared" si="63"/>
        <v>-34.950310388163551</v>
      </c>
      <c r="S19" s="15">
        <f t="shared" si="63"/>
        <v>-35.474565043985997</v>
      </c>
      <c r="T19" s="15">
        <f t="shared" si="63"/>
        <v>-36.00668351964579</v>
      </c>
      <c r="U19" s="15">
        <f t="shared" si="63"/>
        <v>-36.54678377244047</v>
      </c>
      <c r="V19" s="15">
        <f t="shared" si="63"/>
        <v>-37.09498552902707</v>
      </c>
      <c r="W19" s="15">
        <f t="shared" si="63"/>
        <v>-37.651410311962472</v>
      </c>
      <c r="X19" s="15">
        <f t="shared" si="63"/>
        <v>-38.216181466641906</v>
      </c>
      <c r="Y19" s="15">
        <f t="shared" si="63"/>
        <v>-38.789424188641533</v>
      </c>
      <c r="Z19" s="15">
        <f t="shared" si="63"/>
        <v>-39.371265551471154</v>
      </c>
      <c r="AA19" s="15">
        <f t="shared" si="63"/>
        <v>-39.961834534743211</v>
      </c>
      <c r="AB19" s="15">
        <f t="shared" si="63"/>
        <v>-40.561262052764363</v>
      </c>
      <c r="AC19" s="15">
        <f t="shared" si="63"/>
        <v>-41.169680983555828</v>
      </c>
      <c r="AD19" s="15">
        <f t="shared" si="63"/>
        <v>-41.787226198309156</v>
      </c>
      <c r="AE19" s="15">
        <f t="shared" si="63"/>
        <v>-42.414034591283787</v>
      </c>
      <c r="AF19" s="15">
        <f t="shared" si="63"/>
        <v>-43.050245110153043</v>
      </c>
      <c r="AG19" s="15">
        <f t="shared" si="63"/>
        <v>-43.695998786805333</v>
      </c>
      <c r="AH19" s="15">
        <f t="shared" si="63"/>
        <v>-44.351438768607409</v>
      </c>
      <c r="AI19" s="15">
        <f t="shared" si="63"/>
        <v>-45.016710350136513</v>
      </c>
    </row>
    <row r="20" spans="1:73" x14ac:dyDescent="0.3">
      <c r="A20" s="86"/>
      <c r="B20" s="48"/>
      <c r="D20" s="26" t="s">
        <v>10</v>
      </c>
      <c r="E20" s="19">
        <v>0</v>
      </c>
      <c r="F20" s="15">
        <f t="shared" ref="F20:O20" si="64">F17*(F18+F19)</f>
        <v>107.58999999999997</v>
      </c>
      <c r="G20" s="15">
        <f t="shared" si="64"/>
        <v>117.94015799999998</v>
      </c>
      <c r="H20" s="15">
        <f t="shared" si="64"/>
        <v>129.28600119959998</v>
      </c>
      <c r="I20" s="15">
        <f t="shared" si="64"/>
        <v>141.7233145150015</v>
      </c>
      <c r="J20" s="15">
        <f t="shared" si="64"/>
        <v>155.35709737134465</v>
      </c>
      <c r="K20" s="15">
        <f t="shared" si="64"/>
        <v>170.30245013846803</v>
      </c>
      <c r="L20" s="15">
        <f t="shared" si="64"/>
        <v>186.68554584178867</v>
      </c>
      <c r="M20" s="15">
        <f t="shared" si="64"/>
        <v>204.64469535176877</v>
      </c>
      <c r="N20" s="15">
        <f t="shared" si="64"/>
        <v>224.33151504460889</v>
      </c>
      <c r="O20" s="15">
        <f t="shared" si="64"/>
        <v>245.91220679190019</v>
      </c>
      <c r="P20" s="15">
        <f t="shared" ref="P20" si="65">P17*(P18+P19)</f>
        <v>269.5689610852811</v>
      </c>
      <c r="Q20" s="15">
        <f t="shared" ref="Q20" si="66">Q17*(Q18+Q19)</f>
        <v>295.50149514168504</v>
      </c>
      <c r="R20" s="15">
        <f t="shared" ref="R20" si="67">R17*(R18+R19)</f>
        <v>323.92873897431514</v>
      </c>
      <c r="S20" s="15">
        <f t="shared" ref="S20" si="68">S17*(S18+S19)</f>
        <v>355.09068366364431</v>
      </c>
      <c r="T20" s="15">
        <f t="shared" ref="T20" si="69">T17*(T18+T19)</f>
        <v>389.25040743208677</v>
      </c>
      <c r="U20" s="15">
        <f t="shared" ref="U20" si="70">U17*(U18+U19)</f>
        <v>426.69629662705353</v>
      </c>
      <c r="V20" s="15">
        <f t="shared" ref="V20" si="71">V17*(V18+V19)</f>
        <v>467.7444803625761</v>
      </c>
      <c r="W20" s="15">
        <f t="shared" ref="W20" si="72">W17*(W18+W19)</f>
        <v>512.74149937345578</v>
      </c>
      <c r="X20" s="15">
        <f t="shared" ref="X20" si="73">X17*(X18+X19)</f>
        <v>562.06723161318223</v>
      </c>
      <c r="Y20" s="15">
        <f t="shared" ref="Y20" si="74">Y17*(Y18+Y19)</f>
        <v>616.13809929437025</v>
      </c>
      <c r="Z20" s="15">
        <f t="shared" ref="Z20" si="75">Z17*(Z18+Z19)</f>
        <v>675.41058444648866</v>
      </c>
      <c r="AA20" s="15">
        <f t="shared" ref="AA20" si="76">AA17*(AA18+AA19)</f>
        <v>740.38508267024088</v>
      </c>
      <c r="AB20" s="15">
        <f t="shared" ref="AB20" si="77">AB17*(AB18+AB19)</f>
        <v>811.61012762311805</v>
      </c>
      <c r="AC20" s="15">
        <f t="shared" ref="AC20" si="78">AC17*(AC18+AC19)</f>
        <v>889.6870219004619</v>
      </c>
      <c r="AD20" s="15">
        <f t="shared" ref="AD20" si="79">AD17*(AD18+AD19)</f>
        <v>975.27491340728648</v>
      </c>
      <c r="AE20" s="15">
        <f t="shared" ref="AE20" si="80">AE17*(AE18+AE19)</f>
        <v>1069.0963600770674</v>
      </c>
      <c r="AF20" s="15">
        <f t="shared" ref="AF20" si="81">AF17*(AF18+AF19)</f>
        <v>1171.9434299164814</v>
      </c>
      <c r="AG20" s="15">
        <f t="shared" ref="AG20" si="82">AG17*(AG18+AG19)</f>
        <v>1284.6843878744467</v>
      </c>
      <c r="AH20" s="15">
        <f t="shared" ref="AH20" si="83">AH17*(AH18+AH19)</f>
        <v>1408.2710259879689</v>
      </c>
      <c r="AI20" s="15">
        <f t="shared" ref="AI20" si="84">AI17*(AI18+AI19)</f>
        <v>1543.7466986880115</v>
      </c>
      <c r="BT20" s="29"/>
      <c r="BU20" s="29"/>
    </row>
    <row r="21" spans="1:73" x14ac:dyDescent="0.3">
      <c r="A21" s="86"/>
      <c r="B21" s="48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73" ht="18.600000000000001" thickBot="1" x14ac:dyDescent="0.35">
      <c r="A22" s="86"/>
      <c r="B22" s="48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73" s="29" customFormat="1" ht="21.6" thickBot="1" x14ac:dyDescent="0.35">
      <c r="A23" s="83" t="s">
        <v>55</v>
      </c>
      <c r="B23" s="84"/>
      <c r="D23" s="28" t="s">
        <v>6</v>
      </c>
      <c r="E23" s="32">
        <v>2022</v>
      </c>
      <c r="F23" s="32">
        <v>2023</v>
      </c>
      <c r="G23" s="32">
        <v>2024</v>
      </c>
      <c r="H23" s="32">
        <v>2025</v>
      </c>
      <c r="I23" s="32">
        <v>2026</v>
      </c>
      <c r="J23" s="32">
        <v>2027</v>
      </c>
      <c r="K23" s="32">
        <v>2028</v>
      </c>
      <c r="L23" s="32">
        <v>2029</v>
      </c>
      <c r="M23" s="32">
        <v>2030</v>
      </c>
      <c r="N23" s="32">
        <v>2031</v>
      </c>
      <c r="O23" s="32">
        <v>2032</v>
      </c>
      <c r="P23" s="32">
        <v>2033</v>
      </c>
      <c r="Q23" s="32">
        <v>2034</v>
      </c>
      <c r="R23" s="32">
        <v>2035</v>
      </c>
      <c r="S23" s="32">
        <v>2036</v>
      </c>
      <c r="T23" s="32">
        <v>2037</v>
      </c>
      <c r="U23" s="32">
        <v>2038</v>
      </c>
      <c r="V23" s="32">
        <v>2039</v>
      </c>
      <c r="W23" s="32">
        <v>2040</v>
      </c>
      <c r="X23" s="32">
        <v>2041</v>
      </c>
      <c r="Y23" s="32">
        <v>2042</v>
      </c>
      <c r="Z23" s="32">
        <v>2043</v>
      </c>
      <c r="AA23" s="32">
        <v>2044</v>
      </c>
      <c r="AB23" s="32">
        <v>2045</v>
      </c>
      <c r="AC23" s="32">
        <v>2046</v>
      </c>
      <c r="AD23" s="32">
        <v>2047</v>
      </c>
      <c r="AE23" s="32">
        <v>2048</v>
      </c>
      <c r="AF23" s="32">
        <v>2049</v>
      </c>
      <c r="AG23" s="32">
        <v>2050</v>
      </c>
      <c r="AH23" s="32">
        <v>2051</v>
      </c>
      <c r="AI23" s="32">
        <v>2052</v>
      </c>
      <c r="BT23" s="13"/>
      <c r="BU23" s="13"/>
    </row>
    <row r="24" spans="1:73" ht="18.600000000000001" thickBot="1" x14ac:dyDescent="0.35">
      <c r="A24" s="90" t="s">
        <v>47</v>
      </c>
      <c r="B24" s="49">
        <v>0.03</v>
      </c>
      <c r="D24" s="27" t="s">
        <v>48</v>
      </c>
      <c r="E24" s="20"/>
      <c r="F24" s="20">
        <f>30</f>
        <v>30</v>
      </c>
      <c r="G24" s="20">
        <f>F24*(1+$B$24)</f>
        <v>30.900000000000002</v>
      </c>
      <c r="H24" s="20">
        <f>G24*(1+$B$24)</f>
        <v>31.827000000000002</v>
      </c>
      <c r="I24" s="20">
        <f>H24*(1+$B$24)</f>
        <v>32.78181</v>
      </c>
      <c r="J24" s="20">
        <f>I24*(1+$B$24)</f>
        <v>33.765264299999998</v>
      </c>
      <c r="K24" s="20">
        <f>J24*(1+$B$24)</f>
        <v>34.778222229000001</v>
      </c>
      <c r="L24" s="20">
        <f>K24*(1+$B$24)</f>
        <v>35.821568895870001</v>
      </c>
      <c r="M24" s="20">
        <f>L24*(1+$B$24)</f>
        <v>36.896215962746105</v>
      </c>
      <c r="N24" s="20">
        <f>M24*(1+$B$24)</f>
        <v>38.003102441628492</v>
      </c>
      <c r="O24" s="20">
        <f>N24*(1+$B$24)</f>
        <v>39.143195514877348</v>
      </c>
      <c r="P24" s="20">
        <f>O24*(1+$B$24)</f>
        <v>40.317491380323666</v>
      </c>
      <c r="Q24" s="20">
        <f>P24*(1+$B$24)</f>
        <v>41.527016121733375</v>
      </c>
      <c r="R24" s="20">
        <f>Q24*(1+$B$24)</f>
        <v>42.772826605385376</v>
      </c>
      <c r="S24" s="20">
        <f>R24*(1+$B$24)</f>
        <v>44.05601140354694</v>
      </c>
      <c r="T24" s="20">
        <f>S24*(1+$B$24)</f>
        <v>45.377691745653351</v>
      </c>
      <c r="U24" s="20">
        <f>T24*(1+$B$24)</f>
        <v>46.739022498022955</v>
      </c>
      <c r="V24" s="20">
        <f>U24*(1+$B$24)</f>
        <v>48.141193172963646</v>
      </c>
      <c r="W24" s="20">
        <f>V24*(1+$B$24)</f>
        <v>49.585428968152556</v>
      </c>
      <c r="X24" s="20">
        <f>W24*(1+$B$24)</f>
        <v>51.072991837197137</v>
      </c>
      <c r="Y24" s="20">
        <f>X24*(1+$B$24)</f>
        <v>52.605181592313052</v>
      </c>
      <c r="Z24" s="20">
        <f>Y24*(1+$B$24)</f>
        <v>54.183337040082442</v>
      </c>
      <c r="AA24" s="20">
        <f>Z24*(1+$B$24)</f>
        <v>55.808837151284919</v>
      </c>
      <c r="AB24" s="20">
        <f>AA24*(1+$B$24)</f>
        <v>57.483102265823469</v>
      </c>
      <c r="AC24" s="20">
        <f>AB24*(1+$B$24)</f>
        <v>59.207595333798174</v>
      </c>
      <c r="AD24" s="20">
        <f>AC24*(1+$B$24)</f>
        <v>60.983823193812121</v>
      </c>
      <c r="AE24" s="20">
        <f>AD24*(1+$B$24)</f>
        <v>62.813337889626489</v>
      </c>
      <c r="AF24" s="20">
        <f>AE24*(1+$B$24)</f>
        <v>64.697738026315278</v>
      </c>
      <c r="AG24" s="20">
        <f>AF24*(1+$B$24)</f>
        <v>66.638670167104735</v>
      </c>
      <c r="AH24" s="20">
        <f>AG24*(1+$B$24)</f>
        <v>68.637830272117881</v>
      </c>
      <c r="AI24" s="20">
        <f>AH24*(1+$B$24)</f>
        <v>70.696965180281424</v>
      </c>
    </row>
    <row r="25" spans="1:73" x14ac:dyDescent="0.3">
      <c r="A25" s="86"/>
      <c r="B25" s="48"/>
    </row>
    <row r="26" spans="1:73" ht="18.600000000000001" thickBot="1" x14ac:dyDescent="0.35">
      <c r="A26" s="86"/>
      <c r="B26" s="48"/>
    </row>
    <row r="27" spans="1:73" ht="21.6" thickBot="1" x14ac:dyDescent="0.35">
      <c r="A27" s="83" t="s">
        <v>68</v>
      </c>
      <c r="B27" s="84"/>
      <c r="C27" s="3"/>
      <c r="D27" s="33" t="s">
        <v>6</v>
      </c>
      <c r="E27" s="33">
        <v>2022</v>
      </c>
      <c r="F27" s="33">
        <v>2023</v>
      </c>
      <c r="G27" s="33">
        <v>2024</v>
      </c>
      <c r="H27" s="33">
        <v>2025</v>
      </c>
      <c r="I27" s="33">
        <v>2026</v>
      </c>
      <c r="J27" s="33">
        <v>2027</v>
      </c>
      <c r="K27" s="33">
        <v>2028</v>
      </c>
      <c r="L27" s="33">
        <v>2029</v>
      </c>
      <c r="M27" s="33">
        <v>2030</v>
      </c>
      <c r="N27" s="33">
        <v>2031</v>
      </c>
      <c r="O27" s="33">
        <v>2032</v>
      </c>
      <c r="P27" s="33">
        <v>2033</v>
      </c>
      <c r="Q27" s="33">
        <v>2034</v>
      </c>
      <c r="R27" s="33">
        <v>2035</v>
      </c>
      <c r="S27" s="33">
        <v>2036</v>
      </c>
      <c r="T27" s="33">
        <v>2037</v>
      </c>
      <c r="U27" s="33">
        <v>2038</v>
      </c>
      <c r="V27" s="33">
        <v>2039</v>
      </c>
      <c r="W27" s="33">
        <v>2040</v>
      </c>
      <c r="X27" s="33">
        <v>2041</v>
      </c>
      <c r="Y27" s="33">
        <v>2042</v>
      </c>
      <c r="Z27" s="33">
        <v>2043</v>
      </c>
      <c r="AA27" s="33">
        <v>2044</v>
      </c>
      <c r="AB27" s="33">
        <v>2045</v>
      </c>
      <c r="AC27" s="33">
        <v>2046</v>
      </c>
      <c r="AD27" s="33">
        <v>2047</v>
      </c>
      <c r="AE27" s="33">
        <v>2048</v>
      </c>
      <c r="AF27" s="33">
        <v>2049</v>
      </c>
      <c r="AG27" s="33">
        <v>2050</v>
      </c>
      <c r="AH27" s="33">
        <v>2051</v>
      </c>
      <c r="AI27" s="33">
        <v>2052</v>
      </c>
      <c r="BT27" s="29"/>
      <c r="BU27" s="29"/>
    </row>
    <row r="28" spans="1:73" s="29" customFormat="1" x14ac:dyDescent="0.3">
      <c r="A28" s="86"/>
      <c r="B28" s="86"/>
      <c r="C28" s="4"/>
      <c r="D28" s="35" t="s">
        <v>57</v>
      </c>
      <c r="E28" s="6">
        <v>-150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BT28" s="13"/>
      <c r="BU28" s="13"/>
    </row>
    <row r="29" spans="1:73" x14ac:dyDescent="0.3">
      <c r="A29" s="86"/>
      <c r="B29" s="86"/>
      <c r="C29" s="4"/>
      <c r="D29" s="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73" ht="18.600000000000001" thickBot="1" x14ac:dyDescent="0.35">
      <c r="A30" s="86"/>
      <c r="B30" s="86"/>
      <c r="C30" s="4"/>
      <c r="D30" s="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73" ht="21.6" thickBot="1" x14ac:dyDescent="0.35">
      <c r="A31" s="83" t="s">
        <v>69</v>
      </c>
      <c r="B31" s="84"/>
      <c r="C31" s="3"/>
      <c r="D31" s="33" t="s">
        <v>6</v>
      </c>
      <c r="E31" s="33">
        <v>2022</v>
      </c>
      <c r="F31" s="33">
        <v>2023</v>
      </c>
      <c r="G31" s="33">
        <v>2024</v>
      </c>
      <c r="H31" s="33">
        <v>2025</v>
      </c>
      <c r="I31" s="33">
        <v>2026</v>
      </c>
      <c r="J31" s="33">
        <v>2027</v>
      </c>
      <c r="K31" s="33">
        <v>2028</v>
      </c>
      <c r="L31" s="33">
        <v>2029</v>
      </c>
      <c r="M31" s="33">
        <v>2030</v>
      </c>
      <c r="N31" s="33">
        <v>2031</v>
      </c>
      <c r="O31" s="33">
        <v>2032</v>
      </c>
      <c r="P31" s="33">
        <v>2033</v>
      </c>
      <c r="Q31" s="33">
        <v>2034</v>
      </c>
      <c r="R31" s="33">
        <v>2035</v>
      </c>
      <c r="S31" s="33">
        <v>2036</v>
      </c>
      <c r="T31" s="33">
        <v>2037</v>
      </c>
      <c r="U31" s="33">
        <v>2038</v>
      </c>
      <c r="V31" s="33">
        <v>2039</v>
      </c>
      <c r="W31" s="33">
        <v>2040</v>
      </c>
      <c r="X31" s="33">
        <v>2041</v>
      </c>
      <c r="Y31" s="33">
        <v>2042</v>
      </c>
      <c r="Z31" s="33">
        <v>2043</v>
      </c>
      <c r="AA31" s="33">
        <v>2044</v>
      </c>
      <c r="AB31" s="33">
        <v>2045</v>
      </c>
      <c r="AC31" s="33">
        <v>2046</v>
      </c>
      <c r="AD31" s="33">
        <v>2047</v>
      </c>
      <c r="AE31" s="33">
        <v>2048</v>
      </c>
      <c r="AF31" s="33">
        <v>2049</v>
      </c>
      <c r="AG31" s="33">
        <v>2050</v>
      </c>
      <c r="AH31" s="33">
        <v>2051</v>
      </c>
      <c r="AI31" s="33">
        <v>2052</v>
      </c>
    </row>
    <row r="32" spans="1:73" x14ac:dyDescent="0.3">
      <c r="A32" s="86"/>
      <c r="B32" s="86"/>
      <c r="C32" s="4"/>
      <c r="D32" s="35" t="s">
        <v>20</v>
      </c>
      <c r="E32" s="6">
        <v>-1000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BT32" s="29"/>
      <c r="BU32" s="29"/>
    </row>
    <row r="33" spans="1:35" ht="18.600000000000001" thickBot="1" x14ac:dyDescent="0.35">
      <c r="A33" s="86"/>
      <c r="B33" s="86"/>
      <c r="C33" s="4"/>
      <c r="D33" s="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ht="21.6" thickBot="1" x14ac:dyDescent="0.35">
      <c r="A34" s="83" t="s">
        <v>70</v>
      </c>
      <c r="B34" s="84"/>
      <c r="C34" s="4"/>
      <c r="D34" s="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ht="18.600000000000001" thickBot="1" x14ac:dyDescent="0.35">
      <c r="A35" s="48"/>
      <c r="B35" s="48"/>
      <c r="C35" s="3"/>
      <c r="D35" s="34" t="s">
        <v>6</v>
      </c>
      <c r="E35" s="33">
        <v>2022</v>
      </c>
      <c r="F35" s="33">
        <v>2023</v>
      </c>
      <c r="G35" s="33">
        <v>2024</v>
      </c>
      <c r="H35" s="33">
        <v>2025</v>
      </c>
      <c r="I35" s="33">
        <v>2026</v>
      </c>
      <c r="J35" s="33">
        <v>2027</v>
      </c>
      <c r="K35" s="33">
        <v>2028</v>
      </c>
      <c r="L35" s="33">
        <v>2029</v>
      </c>
      <c r="M35" s="33">
        <v>2030</v>
      </c>
      <c r="N35" s="33">
        <v>2031</v>
      </c>
      <c r="O35" s="33">
        <v>2032</v>
      </c>
      <c r="P35" s="33">
        <v>2033</v>
      </c>
      <c r="Q35" s="33">
        <v>2034</v>
      </c>
      <c r="R35" s="33">
        <v>2035</v>
      </c>
      <c r="S35" s="33">
        <v>2036</v>
      </c>
      <c r="T35" s="33">
        <v>2037</v>
      </c>
      <c r="U35" s="33">
        <v>2038</v>
      </c>
      <c r="V35" s="33">
        <v>2039</v>
      </c>
      <c r="W35" s="33">
        <v>2040</v>
      </c>
      <c r="X35" s="33">
        <v>2041</v>
      </c>
      <c r="Y35" s="33">
        <v>2042</v>
      </c>
      <c r="Z35" s="33">
        <v>2043</v>
      </c>
      <c r="AA35" s="33">
        <v>2044</v>
      </c>
      <c r="AB35" s="33">
        <v>2045</v>
      </c>
      <c r="AC35" s="33">
        <v>2046</v>
      </c>
      <c r="AD35" s="33">
        <v>2047</v>
      </c>
      <c r="AE35" s="33">
        <v>2048</v>
      </c>
      <c r="AF35" s="33">
        <v>2049</v>
      </c>
      <c r="AG35" s="33">
        <v>2050</v>
      </c>
      <c r="AH35" s="33">
        <v>2051</v>
      </c>
      <c r="AI35" s="33">
        <v>2052</v>
      </c>
    </row>
    <row r="36" spans="1:35" x14ac:dyDescent="0.3">
      <c r="A36" s="88" t="s">
        <v>62</v>
      </c>
      <c r="B36" s="93">
        <f>-400</f>
        <v>-400</v>
      </c>
      <c r="C36" s="4"/>
      <c r="D36" s="35" t="s">
        <v>24</v>
      </c>
      <c r="E36" s="7">
        <f>$B$36</f>
        <v>-400</v>
      </c>
      <c r="F36" s="7">
        <f>E36*(1+$B$37)</f>
        <v>-420</v>
      </c>
      <c r="G36" s="7">
        <f>F36*(1+$B$37)</f>
        <v>-441</v>
      </c>
      <c r="H36" s="7">
        <f>G36*(1+$B$37)</f>
        <v>-463.05</v>
      </c>
      <c r="I36" s="7">
        <f>H36*(1+$B$37)</f>
        <v>-486.20250000000004</v>
      </c>
      <c r="J36" s="7">
        <f>I36*(1+$B$37)</f>
        <v>-510.51262500000007</v>
      </c>
      <c r="K36" s="7">
        <f>J36*(1+$B$37)</f>
        <v>-536.03825625000013</v>
      </c>
      <c r="L36" s="7">
        <f>K36*(1+$B$37)</f>
        <v>-562.84016906250019</v>
      </c>
      <c r="M36" s="7">
        <f>L36*(1+$B$37)</f>
        <v>-590.98217751562527</v>
      </c>
      <c r="N36" s="7">
        <f>M36*(1+$B$37)</f>
        <v>-620.53128639140652</v>
      </c>
      <c r="O36" s="7">
        <f>N36*(1+$B$37)</f>
        <v>-651.55785071097682</v>
      </c>
      <c r="P36" s="7">
        <f>O36*(1+$B$37)</f>
        <v>-684.13574324652575</v>
      </c>
      <c r="Q36" s="7">
        <f>P36*(1+$B$37)</f>
        <v>-718.3425304088521</v>
      </c>
      <c r="R36" s="7">
        <f>Q36*(1+$B$37)</f>
        <v>-754.25965692929469</v>
      </c>
      <c r="S36" s="7">
        <f>R36*(1+$B$37)</f>
        <v>-791.97263977575949</v>
      </c>
      <c r="T36" s="7">
        <f>S36*(1+$B$37)</f>
        <v>-831.57127176454753</v>
      </c>
      <c r="U36" s="7">
        <f>T36*(1+$B$37)</f>
        <v>-873.14983535277497</v>
      </c>
      <c r="V36" s="7">
        <f>U36*(1+$B$37)</f>
        <v>-916.80732712041379</v>
      </c>
      <c r="W36" s="7">
        <f>V36*(1+$B$37)</f>
        <v>-962.64769347643448</v>
      </c>
      <c r="X36" s="7">
        <f>W36*(1+$B$37)</f>
        <v>-1010.7800781502563</v>
      </c>
      <c r="Y36" s="7">
        <f>X36*(1+$B$37)</f>
        <v>-1061.319082057769</v>
      </c>
      <c r="Z36" s="7">
        <f>Y36*(1+$B$37)</f>
        <v>-1114.3850361606576</v>
      </c>
      <c r="AA36" s="7">
        <f>Z36*(1+$B$37)</f>
        <v>-1170.1042879686904</v>
      </c>
      <c r="AB36" s="7">
        <f>AA36*(1+$B$37)</f>
        <v>-1228.6095023671251</v>
      </c>
      <c r="AC36" s="7">
        <f>AB36*(1+$B$37)</f>
        <v>-1290.0399774854814</v>
      </c>
      <c r="AD36" s="7">
        <f>AC36*(1+$B$37)</f>
        <v>-1354.5419763597554</v>
      </c>
      <c r="AE36" s="7">
        <f>AD36*(1+$B$37)</f>
        <v>-1422.2690751777432</v>
      </c>
      <c r="AF36" s="7">
        <f>AE36*(1+$B$37)</f>
        <v>-1493.3825289366305</v>
      </c>
      <c r="AG36" s="7">
        <f>AF36*(1+$B$37)</f>
        <v>-1568.051655383462</v>
      </c>
      <c r="AH36" s="7">
        <f>AG36*(1+$B$37)</f>
        <v>-1646.4542381526353</v>
      </c>
      <c r="AI36" s="7">
        <f>AH36*(1+$B$37)</f>
        <v>-1728.7769500602672</v>
      </c>
    </row>
    <row r="37" spans="1:35" x14ac:dyDescent="0.3">
      <c r="A37" s="89" t="s">
        <v>22</v>
      </c>
      <c r="B37" s="47">
        <v>0.05</v>
      </c>
      <c r="C37" s="4"/>
      <c r="D37" s="35" t="s">
        <v>25</v>
      </c>
      <c r="E37" s="7">
        <f>E36*0.1</f>
        <v>-40</v>
      </c>
      <c r="F37" s="7">
        <f>F36*0.1</f>
        <v>-42</v>
      </c>
      <c r="G37" s="7">
        <f>G36*0.1</f>
        <v>-44.1</v>
      </c>
      <c r="H37" s="7">
        <f>H36*0.1</f>
        <v>-46.305000000000007</v>
      </c>
      <c r="I37" s="7">
        <f>I36*0.1</f>
        <v>-48.620250000000006</v>
      </c>
      <c r="J37" s="7">
        <f>J36*0.1</f>
        <v>-51.051262500000007</v>
      </c>
      <c r="K37" s="7">
        <f>K36*0.1</f>
        <v>-53.603825625000013</v>
      </c>
      <c r="L37" s="7">
        <f>L36*0.1</f>
        <v>-56.284016906250024</v>
      </c>
      <c r="M37" s="7">
        <f>M36*0.1</f>
        <v>-59.09821775156253</v>
      </c>
      <c r="N37" s="7">
        <f>N36*0.1</f>
        <v>-62.053128639140652</v>
      </c>
      <c r="O37" s="7">
        <f>O36*0.1</f>
        <v>-65.155785071097682</v>
      </c>
      <c r="P37" s="7">
        <f>P36*0.1</f>
        <v>-68.413574324652572</v>
      </c>
      <c r="Q37" s="7">
        <f>Q36*0.1</f>
        <v>-71.834253040885216</v>
      </c>
      <c r="R37" s="7">
        <f>R36*0.1</f>
        <v>-75.425965692929466</v>
      </c>
      <c r="S37" s="7">
        <f>S36*0.1</f>
        <v>-79.197263977575957</v>
      </c>
      <c r="T37" s="7">
        <f>T36*0.1</f>
        <v>-83.157127176454765</v>
      </c>
      <c r="U37" s="7">
        <f>U36*0.1</f>
        <v>-87.314983535277506</v>
      </c>
      <c r="V37" s="7">
        <f>V36*0.1</f>
        <v>-91.68073271204139</v>
      </c>
      <c r="W37" s="7">
        <f>W36*0.1</f>
        <v>-96.264769347643451</v>
      </c>
      <c r="X37" s="7">
        <f>X36*0.1</f>
        <v>-101.07800781502563</v>
      </c>
      <c r="Y37" s="7">
        <f>Y36*0.1</f>
        <v>-106.13190820577691</v>
      </c>
      <c r="Z37" s="7">
        <f>Z36*0.1</f>
        <v>-111.43850361606576</v>
      </c>
      <c r="AA37" s="7">
        <f>AA36*0.1</f>
        <v>-117.01042879686905</v>
      </c>
      <c r="AB37" s="7">
        <f>AB36*0.1</f>
        <v>-122.86095023671251</v>
      </c>
      <c r="AC37" s="7">
        <f>AC36*0.1</f>
        <v>-129.00399774854813</v>
      </c>
      <c r="AD37" s="7">
        <f>AD36*0.1</f>
        <v>-135.45419763597553</v>
      </c>
      <c r="AE37" s="7">
        <f>AE36*0.1</f>
        <v>-142.22690751777432</v>
      </c>
      <c r="AF37" s="7">
        <f>AF36*0.1</f>
        <v>-149.33825289366305</v>
      </c>
      <c r="AG37" s="7">
        <f>AG36*0.1</f>
        <v>-156.80516553834622</v>
      </c>
      <c r="AH37" s="7">
        <f>AH36*0.1</f>
        <v>-164.64542381526354</v>
      </c>
      <c r="AI37" s="7">
        <f>AI36*0.1</f>
        <v>-172.87769500602673</v>
      </c>
    </row>
    <row r="38" spans="1:35" ht="18.600000000000001" thickBot="1" x14ac:dyDescent="0.35">
      <c r="A38" s="94" t="s">
        <v>23</v>
      </c>
      <c r="B38" s="95">
        <v>0.1</v>
      </c>
      <c r="C38" s="4"/>
      <c r="D38" s="35" t="s">
        <v>26</v>
      </c>
      <c r="E38" s="7">
        <v>-40</v>
      </c>
      <c r="F38" s="7">
        <f>E38*(1+$B$38)</f>
        <v>-44</v>
      </c>
      <c r="G38" s="7">
        <f>F38*(1+$B$38)</f>
        <v>-48.400000000000006</v>
      </c>
      <c r="H38" s="7">
        <f>G38*(1+$B$38)</f>
        <v>-53.240000000000009</v>
      </c>
      <c r="I38" s="7">
        <f>H38*(1+$B$38)</f>
        <v>-58.564000000000014</v>
      </c>
      <c r="J38" s="7">
        <f>I38*(1+$B$38)</f>
        <v>-64.420400000000015</v>
      </c>
      <c r="K38" s="7">
        <f>J38*(1+$B$38)</f>
        <v>-70.862440000000021</v>
      </c>
      <c r="L38" s="7">
        <f>K38*(1+$B$38)</f>
        <v>-77.948684000000029</v>
      </c>
      <c r="M38" s="7">
        <f>L38*(1+$B$38)</f>
        <v>-85.743552400000041</v>
      </c>
      <c r="N38" s="7">
        <f>M38*(1+$B$38)</f>
        <v>-94.317907640000058</v>
      </c>
      <c r="O38" s="7">
        <f>N38*(1+$B$38)</f>
        <v>-103.74969840400007</v>
      </c>
      <c r="P38" s="7">
        <f>O38*(1+$B$38)</f>
        <v>-114.12466824440008</v>
      </c>
      <c r="Q38" s="7">
        <f>P38*(1+$B$38)</f>
        <v>-125.5371350688401</v>
      </c>
      <c r="R38" s="7">
        <f>Q38*(1+$B$38)</f>
        <v>-138.09084857572412</v>
      </c>
      <c r="S38" s="7">
        <f>R38*(1+$B$38)</f>
        <v>-151.89993343329655</v>
      </c>
      <c r="T38" s="7">
        <f>S38*(1+$B$38)</f>
        <v>-167.08992677662621</v>
      </c>
      <c r="U38" s="7">
        <f>T38*(1+$B$38)</f>
        <v>-183.79891945428886</v>
      </c>
      <c r="V38" s="7">
        <f>U38*(1+$B$38)</f>
        <v>-202.17881139971777</v>
      </c>
      <c r="W38" s="7">
        <f>V38*(1+$B$38)</f>
        <v>-222.39669253968958</v>
      </c>
      <c r="X38" s="7">
        <f>W38*(1+$B$38)</f>
        <v>-244.63636179365855</v>
      </c>
      <c r="Y38" s="7">
        <f>X38*(1+$B$38)</f>
        <v>-269.09999797302441</v>
      </c>
      <c r="Z38" s="7">
        <f>Y38*(1+$B$38)</f>
        <v>-296.00999777032689</v>
      </c>
      <c r="AA38" s="7">
        <f>Z38*(1+$B$38)</f>
        <v>-325.6109975473596</v>
      </c>
      <c r="AB38" s="7">
        <f>AA38*(1+$B$38)</f>
        <v>-358.17209730209561</v>
      </c>
      <c r="AC38" s="7">
        <f>AB38*(1+$B$38)</f>
        <v>-393.98930703230519</v>
      </c>
      <c r="AD38" s="7">
        <f>AC38*(1+$B$38)</f>
        <v>-433.38823773553577</v>
      </c>
      <c r="AE38" s="7">
        <f>AD38*(1+$B$38)</f>
        <v>-476.72706150908937</v>
      </c>
      <c r="AF38" s="7">
        <f>AE38*(1+$B$38)</f>
        <v>-524.39976765999836</v>
      </c>
      <c r="AG38" s="7">
        <f>AF38*(1+$B$38)</f>
        <v>-576.83974442599822</v>
      </c>
      <c r="AH38" s="7">
        <f>AG38*(1+$B$38)</f>
        <v>-634.52371886859805</v>
      </c>
      <c r="AI38" s="7">
        <f>AH38*(1+$B$38)</f>
        <v>-697.9760907554579</v>
      </c>
    </row>
    <row r="39" spans="1:35" x14ac:dyDescent="0.3">
      <c r="A39" s="86"/>
      <c r="B39" s="48"/>
      <c r="C39" s="4"/>
      <c r="D39" s="35" t="s">
        <v>27</v>
      </c>
      <c r="E39" s="7"/>
      <c r="F39" s="7">
        <f>F36+F37+F38</f>
        <v>-506</v>
      </c>
      <c r="G39" s="7">
        <f>G36+G37+G38</f>
        <v>-533.5</v>
      </c>
      <c r="H39" s="7">
        <f>H36+H37+H38</f>
        <v>-562.59500000000003</v>
      </c>
      <c r="I39" s="7">
        <f>I36+I37+I38</f>
        <v>-593.38675000000001</v>
      </c>
      <c r="J39" s="7">
        <f>J36+J37+J38</f>
        <v>-625.98428750000005</v>
      </c>
      <c r="K39" s="7">
        <f>K36+K37+K38</f>
        <v>-660.50452187500014</v>
      </c>
      <c r="L39" s="7">
        <f>L36+L37+L38</f>
        <v>-697.0728699687503</v>
      </c>
      <c r="M39" s="7">
        <f>M36+M37+M38</f>
        <v>-735.82394766718778</v>
      </c>
      <c r="N39" s="7">
        <f>N36+N37+N38</f>
        <v>-776.90232267054728</v>
      </c>
      <c r="O39" s="7">
        <f>O36+O37+O38</f>
        <v>-820.46333418607469</v>
      </c>
      <c r="P39" s="7">
        <f>P36+P37+P38</f>
        <v>-866.67398581557836</v>
      </c>
      <c r="Q39" s="7">
        <f>Q36+Q37+Q38</f>
        <v>-915.71391851857743</v>
      </c>
      <c r="R39" s="7">
        <f>R36+R37+R38</f>
        <v>-967.77647119794824</v>
      </c>
      <c r="S39" s="7">
        <f>S36+S37+S38</f>
        <v>-1023.069837186632</v>
      </c>
      <c r="T39" s="7">
        <f>T36+T37+T38</f>
        <v>-1081.8183257176286</v>
      </c>
      <c r="U39" s="7">
        <f>U36+U37+U38</f>
        <v>-1144.2637383423414</v>
      </c>
      <c r="V39" s="7">
        <f>V36+V37+V38</f>
        <v>-1210.666871232173</v>
      </c>
      <c r="W39" s="7">
        <f>W36+W37+W38</f>
        <v>-1281.3091553637676</v>
      </c>
      <c r="X39" s="7">
        <f>X36+X37+X38</f>
        <v>-1356.4944477589404</v>
      </c>
      <c r="Y39" s="7">
        <f>Y36+Y37+Y38</f>
        <v>-1436.5509882365704</v>
      </c>
      <c r="Z39" s="7">
        <f>Z36+Z37+Z38</f>
        <v>-1521.8335375470504</v>
      </c>
      <c r="AA39" s="7">
        <f>AA36+AA37+AA38</f>
        <v>-1612.7257143129191</v>
      </c>
      <c r="AB39" s="7">
        <f>AB36+AB37+AB38</f>
        <v>-1709.6425499059333</v>
      </c>
      <c r="AC39" s="7">
        <f>AC36+AC37+AC38</f>
        <v>-1813.0332822663345</v>
      </c>
      <c r="AD39" s="7">
        <f>AD36+AD37+AD38</f>
        <v>-1923.3844117312667</v>
      </c>
      <c r="AE39" s="7">
        <f>AE36+AE37+AE38</f>
        <v>-2041.223044204607</v>
      </c>
      <c r="AF39" s="7">
        <f>AF36+AF37+AF38</f>
        <v>-2167.120549490292</v>
      </c>
      <c r="AG39" s="7">
        <f>AG36+AG37+AG38</f>
        <v>-2301.6965653478064</v>
      </c>
      <c r="AH39" s="7">
        <f>AH36+AH37+AH38</f>
        <v>-2445.6233808364968</v>
      </c>
      <c r="AI39" s="7">
        <f>AI36+AI37+AI38</f>
        <v>-2599.6307358217518</v>
      </c>
    </row>
    <row r="40" spans="1:35" x14ac:dyDescent="0.3">
      <c r="A40" s="86"/>
      <c r="B40" s="48"/>
      <c r="C40" s="4"/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ht="18.600000000000001" thickBot="1" x14ac:dyDescent="0.35">
      <c r="A41" s="86"/>
      <c r="B41" s="48"/>
      <c r="C41" s="4"/>
      <c r="D41" s="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ht="21.6" thickBot="1" x14ac:dyDescent="0.35">
      <c r="A42" s="83" t="s">
        <v>71</v>
      </c>
      <c r="B42" s="84"/>
      <c r="C42" s="3"/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ht="18.600000000000001" thickBot="1" x14ac:dyDescent="0.35">
      <c r="A43" s="48"/>
      <c r="B43" s="48"/>
      <c r="C43" s="3"/>
      <c r="D43" s="33" t="s">
        <v>6</v>
      </c>
      <c r="E43" s="33">
        <v>2022</v>
      </c>
      <c r="F43" s="33">
        <v>2023</v>
      </c>
      <c r="G43" s="33">
        <v>2024</v>
      </c>
      <c r="H43" s="33">
        <v>2025</v>
      </c>
      <c r="I43" s="33">
        <v>2026</v>
      </c>
      <c r="J43" s="33">
        <v>2027</v>
      </c>
      <c r="K43" s="33">
        <v>2028</v>
      </c>
      <c r="L43" s="33">
        <v>2029</v>
      </c>
      <c r="M43" s="33">
        <v>2030</v>
      </c>
      <c r="N43" s="33">
        <v>2031</v>
      </c>
      <c r="O43" s="33">
        <v>2032</v>
      </c>
      <c r="P43" s="33">
        <v>2033</v>
      </c>
      <c r="Q43" s="33">
        <v>2034</v>
      </c>
      <c r="R43" s="33">
        <v>2035</v>
      </c>
      <c r="S43" s="33">
        <v>2036</v>
      </c>
      <c r="T43" s="33">
        <v>2037</v>
      </c>
      <c r="U43" s="33">
        <v>2038</v>
      </c>
      <c r="V43" s="33">
        <v>2039</v>
      </c>
      <c r="W43" s="33">
        <v>2040</v>
      </c>
      <c r="X43" s="33">
        <v>2041</v>
      </c>
      <c r="Y43" s="33">
        <v>2042</v>
      </c>
      <c r="Z43" s="33">
        <v>2043</v>
      </c>
      <c r="AA43" s="33">
        <v>2044</v>
      </c>
      <c r="AB43" s="33">
        <v>2045</v>
      </c>
      <c r="AC43" s="33">
        <v>2046</v>
      </c>
      <c r="AD43" s="33">
        <v>2047</v>
      </c>
      <c r="AE43" s="33">
        <v>2048</v>
      </c>
      <c r="AF43" s="33">
        <v>2049</v>
      </c>
      <c r="AG43" s="33">
        <v>2050</v>
      </c>
      <c r="AH43" s="33">
        <v>2051</v>
      </c>
      <c r="AI43" s="33">
        <v>2052</v>
      </c>
    </row>
    <row r="44" spans="1:35" x14ac:dyDescent="0.3">
      <c r="A44" s="88" t="s">
        <v>63</v>
      </c>
      <c r="B44" s="93">
        <v>-500</v>
      </c>
      <c r="C44" s="4"/>
      <c r="D44" s="35" t="s">
        <v>31</v>
      </c>
      <c r="E44" s="7">
        <f>B44</f>
        <v>-500</v>
      </c>
      <c r="F44" s="7">
        <f>E44*(1+$B$45)</f>
        <v>-525</v>
      </c>
      <c r="G44" s="7">
        <f>F44*(1+$B$45)</f>
        <v>-551.25</v>
      </c>
      <c r="H44" s="7">
        <f>G44*(1+$B$45)</f>
        <v>-578.8125</v>
      </c>
      <c r="I44" s="7">
        <f>H44*(1+$B$45)</f>
        <v>-607.75312500000007</v>
      </c>
      <c r="J44" s="7">
        <f>I44*(1+$B$45)</f>
        <v>-638.14078125000015</v>
      </c>
      <c r="K44" s="7">
        <f>J44*(1+$B$45)</f>
        <v>-670.04782031250022</v>
      </c>
      <c r="L44" s="7">
        <f>K44*(1+$B$45)</f>
        <v>-703.55021132812522</v>
      </c>
      <c r="M44" s="7">
        <f>L44*(1+$B$45)</f>
        <v>-738.72772189453156</v>
      </c>
      <c r="N44" s="7">
        <f>M44*(1+$B$45)</f>
        <v>-775.66410798925813</v>
      </c>
      <c r="O44" s="7">
        <f>N44*(1+$B$45)</f>
        <v>-814.44731338872111</v>
      </c>
      <c r="P44" s="7">
        <f>O44*(1+$B$45)</f>
        <v>-855.16967905815716</v>
      </c>
      <c r="Q44" s="7">
        <f>P44*(1+$B$45)</f>
        <v>-897.92816301106507</v>
      </c>
      <c r="R44" s="7">
        <f>Q44*(1+$B$45)</f>
        <v>-942.82457116161834</v>
      </c>
      <c r="S44" s="7">
        <f>R44*(1+$B$45)</f>
        <v>-989.96579971969925</v>
      </c>
      <c r="T44" s="7">
        <f>S44*(1+$B$45)</f>
        <v>-1039.4640897056843</v>
      </c>
      <c r="U44" s="7">
        <f>T44*(1+$B$45)</f>
        <v>-1091.4372941909685</v>
      </c>
      <c r="V44" s="7">
        <f>U44*(1+$B$45)</f>
        <v>-1146.0091589005169</v>
      </c>
      <c r="W44" s="7">
        <f>V44*(1+$B$45)</f>
        <v>-1203.3096168455429</v>
      </c>
      <c r="X44" s="7">
        <f>W44*(1+$B$45)</f>
        <v>-1263.4750976878202</v>
      </c>
      <c r="Y44" s="7">
        <f>X44*(1+$B$45)</f>
        <v>-1326.6488525722111</v>
      </c>
      <c r="Z44" s="7">
        <f>Y44*(1+$B$45)</f>
        <v>-1392.9812952008217</v>
      </c>
      <c r="AA44" s="7">
        <f>Z44*(1+$B$45)</f>
        <v>-1462.630359960863</v>
      </c>
      <c r="AB44" s="7">
        <f>AA44*(1+$B$45)</f>
        <v>-1535.7618779589061</v>
      </c>
      <c r="AC44" s="7">
        <f>AB44*(1+$B$45)</f>
        <v>-1612.5499718568515</v>
      </c>
      <c r="AD44" s="7">
        <f>AC44*(1+$B$45)</f>
        <v>-1693.1774704496941</v>
      </c>
      <c r="AE44" s="7">
        <f>AD44*(1+$B$45)</f>
        <v>-1777.8363439721788</v>
      </c>
      <c r="AF44" s="7">
        <f>AE44*(1+$B$45)</f>
        <v>-1866.7281611707879</v>
      </c>
      <c r="AG44" s="7">
        <f>AF44*(1+$B$45)</f>
        <v>-1960.0645692293274</v>
      </c>
      <c r="AH44" s="7">
        <f>AG44*(1+$B$45)</f>
        <v>-2058.0677976907937</v>
      </c>
      <c r="AI44" s="7">
        <f>AH44*(1+$B$45)</f>
        <v>-2160.9711875753333</v>
      </c>
    </row>
    <row r="45" spans="1:35" x14ac:dyDescent="0.3">
      <c r="A45" s="89" t="s">
        <v>29</v>
      </c>
      <c r="B45" s="47">
        <v>0.05</v>
      </c>
      <c r="C45" s="4"/>
      <c r="D45" s="35" t="s">
        <v>32</v>
      </c>
      <c r="E45" s="7"/>
      <c r="F45" s="7">
        <f>F44*(1+$B$46)</f>
        <v>-603.75</v>
      </c>
      <c r="G45" s="7">
        <f>G44*(1+$B$46)</f>
        <v>-633.9375</v>
      </c>
      <c r="H45" s="7">
        <f>H44*(1+$B$46)</f>
        <v>-665.63437499999998</v>
      </c>
      <c r="I45" s="7">
        <f>I44*(1+$B$46)</f>
        <v>-698.91609375000007</v>
      </c>
      <c r="J45" s="7">
        <f>J44*(1+$B$46)</f>
        <v>-733.86189843750014</v>
      </c>
      <c r="K45" s="7">
        <f>K44*(1+$B$46)</f>
        <v>-770.5549933593752</v>
      </c>
      <c r="L45" s="7">
        <f>L44*(1+$B$46)</f>
        <v>-809.08274302734389</v>
      </c>
      <c r="M45" s="7">
        <f>M44*(1+$B$46)</f>
        <v>-849.53688017871127</v>
      </c>
      <c r="N45" s="7">
        <f>N44*(1+$B$46)</f>
        <v>-892.01372418764674</v>
      </c>
      <c r="O45" s="7">
        <f>O44*(1+$B$46)</f>
        <v>-936.61441039702925</v>
      </c>
      <c r="P45" s="7">
        <f>P44*(1+$B$46)</f>
        <v>-983.44513091688066</v>
      </c>
      <c r="Q45" s="7">
        <f>Q44*(1+$B$46)</f>
        <v>-1032.6173874627248</v>
      </c>
      <c r="R45" s="7">
        <f>R44*(1+$B$46)</f>
        <v>-1084.248256835861</v>
      </c>
      <c r="S45" s="7">
        <f>S44*(1+$B$46)</f>
        <v>-1138.4606696776541</v>
      </c>
      <c r="T45" s="7">
        <f>T44*(1+$B$46)</f>
        <v>-1195.3837031615369</v>
      </c>
      <c r="U45" s="7">
        <f>U44*(1+$B$46)</f>
        <v>-1255.1528883196136</v>
      </c>
      <c r="V45" s="7">
        <f>V44*(1+$B$46)</f>
        <v>-1317.9105327355944</v>
      </c>
      <c r="W45" s="7">
        <f>W44*(1+$B$46)</f>
        <v>-1383.8060593723742</v>
      </c>
      <c r="X45" s="7">
        <f>X44*(1+$B$46)</f>
        <v>-1452.9963623409931</v>
      </c>
      <c r="Y45" s="7">
        <f>Y44*(1+$B$46)</f>
        <v>-1525.6461804580426</v>
      </c>
      <c r="Z45" s="7">
        <f>Z44*(1+$B$46)</f>
        <v>-1601.9284894809448</v>
      </c>
      <c r="AA45" s="7">
        <f>AA44*(1+$B$46)</f>
        <v>-1682.0249139549924</v>
      </c>
      <c r="AB45" s="7">
        <f>AB44*(1+$B$46)</f>
        <v>-1766.126159652742</v>
      </c>
      <c r="AC45" s="7">
        <f>AC44*(1+$B$46)</f>
        <v>-1854.432467635379</v>
      </c>
      <c r="AD45" s="7">
        <f>AD44*(1+$B$46)</f>
        <v>-1947.1540910171479</v>
      </c>
      <c r="AE45" s="7">
        <f>AE44*(1+$B$46)</f>
        <v>-2044.5117955680055</v>
      </c>
      <c r="AF45" s="7">
        <f>AF44*(1+$B$46)</f>
        <v>-2146.737385346406</v>
      </c>
      <c r="AG45" s="7">
        <f>AG44*(1+$B$46)</f>
        <v>-2254.0742546137262</v>
      </c>
      <c r="AH45" s="7">
        <f>AH44*(1+$B$46)</f>
        <v>-2366.7779673444124</v>
      </c>
      <c r="AI45" s="7">
        <f>AI44*(1+$B$46)</f>
        <v>-2485.1168657116332</v>
      </c>
    </row>
    <row r="46" spans="1:35" ht="18.600000000000001" thickBot="1" x14ac:dyDescent="0.35">
      <c r="A46" s="94" t="s">
        <v>30</v>
      </c>
      <c r="B46" s="95">
        <v>0.15</v>
      </c>
      <c r="C46" s="4"/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x14ac:dyDescent="0.3">
      <c r="A47" s="86"/>
      <c r="B47" s="48"/>
      <c r="C47" s="4"/>
      <c r="D47" s="3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x14ac:dyDescent="0.3">
      <c r="A48" s="86"/>
      <c r="B48" s="48"/>
      <c r="C48" s="4"/>
      <c r="D48" s="3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18.600000000000001" thickBot="1" x14ac:dyDescent="0.35">
      <c r="A49" s="86"/>
      <c r="B49" s="48"/>
      <c r="C49" s="4"/>
      <c r="D49" s="3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21.6" thickBot="1" x14ac:dyDescent="0.35">
      <c r="A50" s="83" t="s">
        <v>72</v>
      </c>
      <c r="B50" s="84"/>
      <c r="C50" s="3"/>
      <c r="D50" s="33" t="s">
        <v>36</v>
      </c>
      <c r="E50" s="33">
        <v>2022</v>
      </c>
      <c r="F50" s="33">
        <v>2023</v>
      </c>
      <c r="G50" s="33">
        <v>2024</v>
      </c>
      <c r="H50" s="33">
        <v>2025</v>
      </c>
      <c r="I50" s="33">
        <v>2026</v>
      </c>
      <c r="J50" s="33">
        <v>2027</v>
      </c>
      <c r="K50" s="33">
        <v>2028</v>
      </c>
      <c r="L50" s="33">
        <v>2029</v>
      </c>
      <c r="M50" s="33">
        <v>2030</v>
      </c>
      <c r="N50" s="33">
        <v>2031</v>
      </c>
      <c r="O50" s="33">
        <v>2032</v>
      </c>
      <c r="P50" s="33">
        <v>2033</v>
      </c>
      <c r="Q50" s="33">
        <v>2034</v>
      </c>
      <c r="R50" s="33">
        <v>2035</v>
      </c>
      <c r="S50" s="33">
        <v>2036</v>
      </c>
      <c r="T50" s="33">
        <v>2037</v>
      </c>
      <c r="U50" s="33">
        <v>2038</v>
      </c>
      <c r="V50" s="33">
        <v>2039</v>
      </c>
      <c r="W50" s="33">
        <v>2040</v>
      </c>
      <c r="X50" s="33">
        <v>2041</v>
      </c>
      <c r="Y50" s="33">
        <v>2042</v>
      </c>
      <c r="Z50" s="33">
        <v>2043</v>
      </c>
      <c r="AA50" s="33">
        <v>2044</v>
      </c>
      <c r="AB50" s="33">
        <v>2045</v>
      </c>
      <c r="AC50" s="33">
        <v>2046</v>
      </c>
      <c r="AD50" s="33">
        <v>2047</v>
      </c>
      <c r="AE50" s="33">
        <v>2048</v>
      </c>
      <c r="AF50" s="33">
        <v>2049</v>
      </c>
      <c r="AG50" s="33">
        <v>2050</v>
      </c>
      <c r="AH50" s="33">
        <v>2051</v>
      </c>
      <c r="AI50" s="33">
        <v>2052</v>
      </c>
    </row>
    <row r="51" spans="1:35" ht="18.600000000000001" thickBot="1" x14ac:dyDescent="0.35">
      <c r="A51" s="48"/>
      <c r="B51" s="48"/>
      <c r="C51" s="3"/>
      <c r="D51" s="35" t="s">
        <v>37</v>
      </c>
      <c r="E51" s="36">
        <f>-600</f>
        <v>-600</v>
      </c>
      <c r="F51" s="36">
        <f>E51*(1+$B$54)</f>
        <v>-608.99999999999989</v>
      </c>
      <c r="G51" s="36">
        <f>F51*(1+$B$54)</f>
        <v>-618.13499999999988</v>
      </c>
      <c r="H51" s="80">
        <f>G51*(1+$B$54)</f>
        <v>-627.40702499999986</v>
      </c>
      <c r="I51" s="36">
        <f>H51*(1+$B$54)</f>
        <v>-636.81813037499978</v>
      </c>
      <c r="J51" s="36">
        <f>I51*(1+$B$54)</f>
        <v>-646.37040233062476</v>
      </c>
      <c r="K51" s="36">
        <f>J51*(1+$B$54)</f>
        <v>-656.06595836558404</v>
      </c>
      <c r="L51" s="36">
        <f>K51*(1+$B$54)</f>
        <v>-665.90694774106771</v>
      </c>
      <c r="M51" s="36">
        <f>L51*(1+$B$54)</f>
        <v>-675.89555195718367</v>
      </c>
      <c r="N51" s="36">
        <f>M51*(1+$B$54)</f>
        <v>-686.03398523654141</v>
      </c>
      <c r="O51" s="76">
        <f>N51*(1+$B$54)</f>
        <v>-696.3244950150895</v>
      </c>
      <c r="P51" s="36">
        <f>O51*(1+$B$54)</f>
        <v>-706.76936244031572</v>
      </c>
      <c r="Q51" s="36">
        <f>P51*(1+$B$54)</f>
        <v>-717.37090287692035</v>
      </c>
      <c r="R51" s="36">
        <f>Q51*(1+$B$54)</f>
        <v>-728.13146642007405</v>
      </c>
      <c r="S51" s="80">
        <f>R51*(1+$B$54)</f>
        <v>-739.05343841637512</v>
      </c>
      <c r="T51" s="36">
        <f>S51*(1+$B$54)</f>
        <v>-750.13923999262067</v>
      </c>
      <c r="U51" s="36">
        <f>T51*(1+$B$54)</f>
        <v>-761.39132859250992</v>
      </c>
      <c r="V51" s="76">
        <f>U51*(1+$B$54)</f>
        <v>-772.81219852139748</v>
      </c>
      <c r="W51" s="36">
        <f>V51*(1+$B$54)</f>
        <v>-784.4043814992184</v>
      </c>
      <c r="X51" s="36">
        <f>W51*(1+$B$54)</f>
        <v>-796.17044722170658</v>
      </c>
      <c r="Y51" s="36">
        <f>X51*(1+$B$54)</f>
        <v>-808.11300393003205</v>
      </c>
      <c r="Z51" s="36">
        <f>Y51*(1+$B$54)</f>
        <v>-820.23469898898247</v>
      </c>
      <c r="AA51" s="36">
        <f>Z51*(1+$B$54)</f>
        <v>-832.53821947381709</v>
      </c>
      <c r="AB51" s="36">
        <f>AA51*(1+$B$54)</f>
        <v>-845.02629276592427</v>
      </c>
      <c r="AC51" s="36">
        <f>AB51*(1+$B$54)</f>
        <v>-857.70168715741306</v>
      </c>
      <c r="AD51" s="36">
        <f>AC51*(1+$B$54)</f>
        <v>-870.56721246477423</v>
      </c>
      <c r="AE51" s="36">
        <f>AD51*(1+$B$54)</f>
        <v>-883.62572065174572</v>
      </c>
      <c r="AF51" s="36">
        <f>AE51*(1+$B$54)</f>
        <v>-896.88010646152179</v>
      </c>
      <c r="AG51" s="36">
        <f>AF51*(1+$B$54)</f>
        <v>-910.33330805844457</v>
      </c>
      <c r="AH51" s="36">
        <f>AG51*(1+$B$54)</f>
        <v>-923.98830767932111</v>
      </c>
      <c r="AI51" s="36">
        <f>AH51*(1+$B$54)</f>
        <v>-937.84813229451083</v>
      </c>
    </row>
    <row r="52" spans="1:35" x14ac:dyDescent="0.3">
      <c r="A52" s="96" t="s">
        <v>60</v>
      </c>
      <c r="B52" s="97">
        <v>30</v>
      </c>
      <c r="C52" s="4"/>
      <c r="D52" s="35" t="s">
        <v>38</v>
      </c>
      <c r="E52" s="8">
        <f>'Q3'!E11+'Q3'!E17</f>
        <v>30</v>
      </c>
      <c r="F52" s="8">
        <f>'Q3'!F11+'Q3'!F17</f>
        <v>38</v>
      </c>
      <c r="G52" s="8">
        <f>'Q3'!G11+'Q3'!G17</f>
        <v>41.7</v>
      </c>
      <c r="H52" s="81">
        <f>'Q3'!H11+'Q3'!H17</f>
        <v>45.762000000000008</v>
      </c>
      <c r="I52" s="8">
        <f>'Q3'!I11+'Q3'!I17</f>
        <v>50.221560000000011</v>
      </c>
      <c r="J52" s="8">
        <f>'Q3'!J11+'Q3'!J17</f>
        <v>55.117744800000018</v>
      </c>
      <c r="K52" s="8">
        <f>'Q3'!K11+'Q3'!K17</f>
        <v>60.493470384000027</v>
      </c>
      <c r="L52" s="8">
        <f>'Q3'!L11+'Q3'!L17</f>
        <v>66.395884614720032</v>
      </c>
      <c r="M52" s="8">
        <f>'Q3'!M11+'Q3'!M17</f>
        <v>72.876785643897648</v>
      </c>
      <c r="N52" s="8">
        <f>'Q3'!N11+'Q3'!N17</f>
        <v>79.993081781409458</v>
      </c>
      <c r="O52" s="77">
        <f>'Q3'!O11+'Q3'!O17</f>
        <v>87.807296938522228</v>
      </c>
      <c r="P52" s="8">
        <f>'Q3'!P11+'Q3'!P17</f>
        <v>88.606898789363996</v>
      </c>
      <c r="Q52" s="8">
        <f>'Q3'!Q11+'Q3'!Q17</f>
        <v>89.470468788273109</v>
      </c>
      <c r="R52" s="8">
        <f>'Q3'!R11+'Q3'!R17</f>
        <v>90.403124387094962</v>
      </c>
      <c r="S52" s="81">
        <f>'Q3'!S11+'Q3'!S17</f>
        <v>91.410392433822551</v>
      </c>
      <c r="T52" s="8">
        <f>'Q3'!T11+'Q3'!T17</f>
        <v>92.498241924288351</v>
      </c>
      <c r="U52" s="8">
        <f>'Q3'!U11+'Q3'!U17</f>
        <v>93.673119373991412</v>
      </c>
      <c r="V52" s="77">
        <f>'Q3'!V11+'Q3'!V17</f>
        <v>94.941987019670734</v>
      </c>
      <c r="W52" s="8">
        <f>'Q3'!W11+'Q3'!W17</f>
        <v>96.312364077004389</v>
      </c>
      <c r="X52" s="8">
        <f>'Q3'!X11+'Q3'!X17</f>
        <v>97.792371298924735</v>
      </c>
      <c r="Y52" s="8">
        <f>'Q3'!Y11+'Q3'!Y17</f>
        <v>99.390779098598699</v>
      </c>
      <c r="Z52" s="8">
        <f>'Q3'!Z11+'Q3'!Z17</f>
        <v>101.11705952224659</v>
      </c>
      <c r="AA52" s="8">
        <f>'Q3'!AA11+'Q3'!AA17</f>
        <v>102.98144237978633</v>
      </c>
      <c r="AB52" s="8">
        <f>'Q3'!AB11+'Q3'!AB17</f>
        <v>104.99497586592923</v>
      </c>
      <c r="AC52" s="8">
        <f>'Q3'!AC11+'Q3'!AC17</f>
        <v>107.16959203096357</v>
      </c>
      <c r="AD52" s="8">
        <f>'Q3'!AD11+'Q3'!AD17</f>
        <v>109.51817748920064</v>
      </c>
      <c r="AE52" s="8">
        <f>'Q3'!AE11+'Q3'!AE17</f>
        <v>112.0546497840967</v>
      </c>
      <c r="AF52" s="8">
        <f>'Q3'!AF11+'Q3'!AF17</f>
        <v>114.79403986258444</v>
      </c>
      <c r="AG52" s="8">
        <f>'Q3'!AG11+'Q3'!AG17</f>
        <v>117.75258114735118</v>
      </c>
      <c r="AH52" s="8">
        <f>'Q3'!AH11+'Q3'!AH17</f>
        <v>120.94780573489928</v>
      </c>
      <c r="AI52" s="8">
        <f>'Q3'!AI11+'Q3'!AI17</f>
        <v>124.39864828945122</v>
      </c>
    </row>
    <row r="53" spans="1:35" x14ac:dyDescent="0.3">
      <c r="A53" s="98" t="s">
        <v>34</v>
      </c>
      <c r="B53" s="99">
        <v>0.65</v>
      </c>
      <c r="C53" s="4"/>
      <c r="D53" s="35" t="s">
        <v>37</v>
      </c>
      <c r="E53" s="36"/>
      <c r="F53" s="36"/>
      <c r="G53" s="36"/>
      <c r="H53" s="80">
        <f>G51*(1+$B$54)</f>
        <v>-627.40702499999986</v>
      </c>
      <c r="I53" s="36"/>
      <c r="J53" s="36"/>
      <c r="K53" s="36"/>
      <c r="L53" s="36"/>
      <c r="M53" s="36"/>
      <c r="N53" s="36"/>
      <c r="O53" s="76"/>
      <c r="P53" s="36"/>
      <c r="Q53" s="36"/>
      <c r="R53" s="36"/>
      <c r="S53" s="80">
        <f>R51*(1+$B$54)</f>
        <v>-739.05343841637512</v>
      </c>
      <c r="T53" s="36"/>
      <c r="U53" s="36"/>
      <c r="V53" s="7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ht="21" x14ac:dyDescent="0.4">
      <c r="A54" s="98" t="s">
        <v>5</v>
      </c>
      <c r="B54" s="100">
        <v>1.4999999999999999E-2</v>
      </c>
      <c r="C54" s="4"/>
      <c r="D54" s="82" t="s">
        <v>67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  <row r="55" spans="1:35" ht="18.600000000000001" thickBot="1" x14ac:dyDescent="0.35">
      <c r="A55" s="101" t="s">
        <v>35</v>
      </c>
      <c r="B55" s="102">
        <f>B52/B53</f>
        <v>46.153846153846153</v>
      </c>
      <c r="C55" s="4"/>
      <c r="D55" s="3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x14ac:dyDescent="0.3">
      <c r="A56" s="86"/>
      <c r="B56" s="86"/>
      <c r="C56" s="4"/>
      <c r="D56" s="3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ht="18.600000000000001" thickBot="1" x14ac:dyDescent="0.35">
      <c r="A57" s="86"/>
      <c r="B57" s="86"/>
      <c r="C57" s="4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35" ht="21.6" thickBot="1" x14ac:dyDescent="0.35">
      <c r="A58" s="83" t="s">
        <v>73</v>
      </c>
      <c r="B58" s="84"/>
      <c r="C58" s="4"/>
      <c r="D58" s="33" t="s">
        <v>6</v>
      </c>
      <c r="E58" s="5">
        <v>2022</v>
      </c>
      <c r="F58" s="5">
        <v>2023</v>
      </c>
      <c r="G58" s="5">
        <v>2024</v>
      </c>
      <c r="H58" s="5">
        <v>2025</v>
      </c>
      <c r="I58" s="5">
        <v>2026</v>
      </c>
      <c r="J58" s="5">
        <v>2027</v>
      </c>
      <c r="K58" s="5">
        <v>2028</v>
      </c>
      <c r="L58" s="5">
        <v>2029</v>
      </c>
      <c r="M58" s="5">
        <v>2030</v>
      </c>
      <c r="N58" s="5">
        <v>2031</v>
      </c>
      <c r="O58" s="5">
        <v>2032</v>
      </c>
      <c r="P58" s="5">
        <v>2033</v>
      </c>
      <c r="Q58" s="5">
        <v>2034</v>
      </c>
      <c r="R58" s="5">
        <v>2035</v>
      </c>
      <c r="S58" s="5">
        <v>2036</v>
      </c>
      <c r="T58" s="5">
        <v>2037</v>
      </c>
      <c r="U58" s="5">
        <v>2038</v>
      </c>
      <c r="V58" s="5">
        <v>2039</v>
      </c>
      <c r="W58" s="5">
        <v>2040</v>
      </c>
      <c r="X58" s="5">
        <v>2041</v>
      </c>
      <c r="Y58" s="5">
        <v>2042</v>
      </c>
      <c r="Z58" s="5">
        <v>2043</v>
      </c>
      <c r="AA58" s="5">
        <v>2044</v>
      </c>
      <c r="AB58" s="5">
        <v>2045</v>
      </c>
      <c r="AC58" s="5">
        <v>2046</v>
      </c>
      <c r="AD58" s="5">
        <v>2047</v>
      </c>
      <c r="AE58" s="5">
        <v>2048</v>
      </c>
      <c r="AF58" s="5">
        <v>2049</v>
      </c>
      <c r="AG58" s="5">
        <v>2050</v>
      </c>
      <c r="AH58" s="5">
        <v>2051</v>
      </c>
      <c r="AI58" s="5">
        <v>2052</v>
      </c>
    </row>
    <row r="59" spans="1:35" x14ac:dyDescent="0.3">
      <c r="A59" s="88"/>
      <c r="B59" s="93"/>
      <c r="C59" s="4"/>
      <c r="D59" s="35" t="s">
        <v>43</v>
      </c>
      <c r="E59" s="7">
        <f>(-1)*$B$60*'Q3'!E66</f>
        <v>0</v>
      </c>
      <c r="F59" s="7">
        <f>(-1)*$B$60*'Q3'!F66</f>
        <v>-247.43449999999996</v>
      </c>
      <c r="G59" s="7">
        <f>(-1)*$B$60*'Q3'!G66</f>
        <v>-268.23316439999996</v>
      </c>
      <c r="H59" s="7">
        <f>(-1)*$B$60*'Q3'!H66</f>
        <v>-290.92838135147997</v>
      </c>
      <c r="I59" s="7">
        <f>(-1)*$B$60*'Q3'!I66</f>
        <v>-315.70630165460545</v>
      </c>
      <c r="J59" s="7">
        <f>(-1)*$B$60*'Q3'!J66</f>
        <v>-342.77244813870965</v>
      </c>
      <c r="K59" s="7">
        <f>(-1)*$B$60*'Q3'!K66</f>
        <v>-372.3538174875892</v>
      </c>
      <c r="L59" s="7">
        <f>(-1)*$B$60*'Q3'!L66</f>
        <v>-404.70121645410603</v>
      </c>
      <c r="M59" s="7">
        <f>(-1)*$B$60*'Q3'!M66</f>
        <v>-440.09185905454007</v>
      </c>
      <c r="N59" s="7">
        <f>(-1)*$B$60*'Q3'!N66</f>
        <v>-478.83225438122867</v>
      </c>
      <c r="O59" s="7">
        <f>(-1)*$B$60*'Q3'!O66</f>
        <v>-521.26141807168449</v>
      </c>
      <c r="P59" s="7">
        <f>(-1)*$B$60*'Q3'!P66</f>
        <v>-530.10810029897095</v>
      </c>
      <c r="Q59" s="7">
        <f>(-1)*$B$60*'Q3'!Q66</f>
        <v>-539.18440990399711</v>
      </c>
      <c r="R59" s="7">
        <f>(-1)*$B$60*'Q3'!R66</f>
        <v>-548.50305738492341</v>
      </c>
      <c r="S59" s="7">
        <f>(-1)*$B$60*'Q3'!S66</f>
        <v>-558.07783354588707</v>
      </c>
      <c r="T59" s="7">
        <f>(-1)*$B$60*'Q3'!T66</f>
        <v>-567.92371123330236</v>
      </c>
      <c r="U59" s="7">
        <f>(-1)*$B$60*'Q3'!U66</f>
        <v>-578.0569568247854</v>
      </c>
      <c r="V59" s="7">
        <f>(-1)*$B$60*'Q3'!V66</f>
        <v>-588.49525240833634</v>
      </c>
      <c r="W59" s="7">
        <f>(-1)*$B$60*'Q3'!W66</f>
        <v>-599.257829679613</v>
      </c>
      <c r="X59" s="7">
        <f>(-1)*$B$60*'Q3'!X66</f>
        <v>-610.36561668398951</v>
      </c>
      <c r="Y59" s="7">
        <f>(-1)*$B$60*'Q3'!Y66</f>
        <v>-621.84139863847668</v>
      </c>
      <c r="Z59" s="7">
        <f>(-1)*$B$60*'Q3'!Z66</f>
        <v>-633.70999418738324</v>
      </c>
      <c r="AA59" s="7">
        <f>(-1)*$B$60*'Q3'!AA66</f>
        <v>-645.99844857582673</v>
      </c>
      <c r="AB59" s="7">
        <f>(-1)*$B$60*'Q3'!AB66</f>
        <v>-658.73624536796876</v>
      </c>
      <c r="AC59" s="7">
        <f>(-1)*$B$60*'Q3'!AC66</f>
        <v>-671.95553849333737</v>
      </c>
      <c r="AD59" s="7">
        <f>(-1)*$B$60*'Q3'!AD66</f>
        <v>-685.69140657615355</v>
      </c>
      <c r="AE59" s="7">
        <f>(-1)*$B$60*'Q3'!AE66</f>
        <v>-699.98213169062478</v>
      </c>
      <c r="AF59" s="7">
        <f>(-1)*$B$60*'Q3'!AF66</f>
        <v>-714.86950489131414</v>
      </c>
      <c r="AG59" s="7">
        <f>(-1)*$B$60*'Q3'!AG66</f>
        <v>-730.39916109366447</v>
      </c>
      <c r="AH59" s="7">
        <f>(-1)*$B$60*'Q3'!AH66</f>
        <v>-746.62094612746512</v>
      </c>
      <c r="AI59" s="7">
        <f>(-1)*$B$60*'Q3'!AI66</f>
        <v>-763.58931905759221</v>
      </c>
    </row>
    <row r="60" spans="1:35" x14ac:dyDescent="0.3">
      <c r="A60" s="89" t="s">
        <v>40</v>
      </c>
      <c r="B60" s="47">
        <v>0.05</v>
      </c>
      <c r="C60" s="4"/>
      <c r="D60" s="35" t="s">
        <v>44</v>
      </c>
      <c r="E60" s="7">
        <v>0</v>
      </c>
      <c r="F60" s="7">
        <f>(-1)*$B$61*'Q3'!F$66</f>
        <v>-494.86899999999991</v>
      </c>
      <c r="G60" s="7">
        <f>(-1)*$B$61*'Q3'!G$66</f>
        <v>-536.46632879999993</v>
      </c>
      <c r="H60" s="7">
        <f>(-1)*$B$61*'Q3'!H$66</f>
        <v>-581.85676270295994</v>
      </c>
      <c r="I60" s="7">
        <f>(-1)*$B$61*'Q3'!I$66</f>
        <v>-631.41260330921091</v>
      </c>
      <c r="J60" s="7">
        <f>(-1)*$B$61*'Q3'!J$66</f>
        <v>-685.5448962774193</v>
      </c>
      <c r="K60" s="7">
        <f>(-1)*$B$61*'Q3'!K$66</f>
        <v>-744.70763497517839</v>
      </c>
      <c r="L60" s="7">
        <f>(-1)*$B$61*'Q3'!L$66</f>
        <v>-809.40243290821206</v>
      </c>
      <c r="M60" s="7">
        <f>(-1)*$B$61*'Q3'!M$66</f>
        <v>-880.18371810908013</v>
      </c>
      <c r="N60" s="7">
        <f>(-1)*$B$61*'Q3'!N$66</f>
        <v>-957.66450876245733</v>
      </c>
      <c r="O60" s="7">
        <f>(-1)*$B$61*'Q3'!O$66</f>
        <v>-1042.522836143369</v>
      </c>
      <c r="P60" s="7">
        <f>(-1)*$B$61*'Q3'!P$66</f>
        <v>-1060.2162005979419</v>
      </c>
      <c r="Q60" s="7">
        <f>(-1)*$B$61*'Q3'!Q$66</f>
        <v>-1078.3688198079942</v>
      </c>
      <c r="R60" s="7">
        <f>(-1)*$B$61*'Q3'!R$66</f>
        <v>-1097.0061147698468</v>
      </c>
      <c r="S60" s="7">
        <f>(-1)*$B$61*'Q3'!S$66</f>
        <v>-1116.1556670917741</v>
      </c>
      <c r="T60" s="7">
        <f>(-1)*$B$61*'Q3'!T$66</f>
        <v>-1135.8474224666047</v>
      </c>
      <c r="U60" s="7">
        <f>(-1)*$B$61*'Q3'!U$66</f>
        <v>-1156.1139136495708</v>
      </c>
      <c r="V60" s="7">
        <f>(-1)*$B$61*'Q3'!V$66</f>
        <v>-1176.9905048166727</v>
      </c>
      <c r="W60" s="7">
        <f>(-1)*$B$61*'Q3'!W$66</f>
        <v>-1198.515659359226</v>
      </c>
      <c r="X60" s="7">
        <f>(-1)*$B$61*'Q3'!X$66</f>
        <v>-1220.731233367979</v>
      </c>
      <c r="Y60" s="7">
        <f>(-1)*$B$61*'Q3'!Y$66</f>
        <v>-1243.6827972769534</v>
      </c>
      <c r="Z60" s="7">
        <f>(-1)*$B$61*'Q3'!Z$66</f>
        <v>-1267.4199883747665</v>
      </c>
      <c r="AA60" s="7">
        <f>(-1)*$B$61*'Q3'!AA$66</f>
        <v>-1291.9968971516535</v>
      </c>
      <c r="AB60" s="7">
        <f>(-1)*$B$61*'Q3'!AB$66</f>
        <v>-1317.4724907359375</v>
      </c>
      <c r="AC60" s="7">
        <f>(-1)*$B$61*'Q3'!AC$66</f>
        <v>-1343.9110769866747</v>
      </c>
      <c r="AD60" s="7">
        <f>(-1)*$B$61*'Q3'!AD$66</f>
        <v>-1371.3828131523071</v>
      </c>
      <c r="AE60" s="7">
        <f>(-1)*$B$61*'Q3'!AE$66</f>
        <v>-1399.9642633812496</v>
      </c>
      <c r="AF60" s="7">
        <f>(-1)*$B$61*'Q3'!AF$66</f>
        <v>-1429.7390097826283</v>
      </c>
      <c r="AG60" s="7">
        <f>(-1)*$B$61*'Q3'!AG$66</f>
        <v>-1460.7983221873289</v>
      </c>
      <c r="AH60" s="7">
        <f>(-1)*$B$61*'Q3'!AH$66</f>
        <v>-1493.2418922549302</v>
      </c>
      <c r="AI60" s="7">
        <f>(-1)*$B$61*'Q3'!AI$66</f>
        <v>-1527.1786381151844</v>
      </c>
    </row>
    <row r="61" spans="1:35" x14ac:dyDescent="0.3">
      <c r="A61" s="89" t="s">
        <v>41</v>
      </c>
      <c r="B61" s="47">
        <v>0.1</v>
      </c>
      <c r="C61" s="4"/>
      <c r="D61" s="35" t="s">
        <v>45</v>
      </c>
      <c r="E61" s="7">
        <v>0</v>
      </c>
      <c r="F61" s="7">
        <f>(-1)*$B$62*'Q3'!F$66</f>
        <v>-296.92139999999989</v>
      </c>
      <c r="G61" s="7">
        <f>(-1)*$B$62*'Q3'!G$66</f>
        <v>-321.87979727999993</v>
      </c>
      <c r="H61" s="7">
        <f>(-1)*$B$62*'Q3'!H$66</f>
        <v>-349.11405762177594</v>
      </c>
      <c r="I61" s="7">
        <f>(-1)*$B$62*'Q3'!I$66</f>
        <v>-378.84756198552651</v>
      </c>
      <c r="J61" s="7">
        <f>(-1)*$B$62*'Q3'!J$66</f>
        <v>-411.32693776645152</v>
      </c>
      <c r="K61" s="7">
        <f>(-1)*$B$62*'Q3'!K$66</f>
        <v>-446.82458098510699</v>
      </c>
      <c r="L61" s="7">
        <f>(-1)*$B$62*'Q3'!L$66</f>
        <v>-485.6414597449272</v>
      </c>
      <c r="M61" s="7">
        <f>(-1)*$B$62*'Q3'!M$66</f>
        <v>-528.1102308654481</v>
      </c>
      <c r="N61" s="7">
        <f>(-1)*$B$62*'Q3'!N$66</f>
        <v>-574.59870525747431</v>
      </c>
      <c r="O61" s="7">
        <f>(-1)*$B$62*'Q3'!O$66</f>
        <v>-625.51370168602136</v>
      </c>
      <c r="P61" s="7">
        <f>(-1)*$B$62*'Q3'!P$66</f>
        <v>-636.1297203587651</v>
      </c>
      <c r="Q61" s="7">
        <f>(-1)*$B$62*'Q3'!Q$66</f>
        <v>-647.02129188479637</v>
      </c>
      <c r="R61" s="7">
        <f>(-1)*$B$62*'Q3'!R$66</f>
        <v>-658.203668861908</v>
      </c>
      <c r="S61" s="7">
        <f>(-1)*$B$62*'Q3'!S$66</f>
        <v>-669.69340025506438</v>
      </c>
      <c r="T61" s="7">
        <f>(-1)*$B$62*'Q3'!T$66</f>
        <v>-681.50845347996278</v>
      </c>
      <c r="U61" s="7">
        <f>(-1)*$B$62*'Q3'!U$66</f>
        <v>-693.66834818974235</v>
      </c>
      <c r="V61" s="7">
        <f>(-1)*$B$62*'Q3'!V$66</f>
        <v>-706.19430289000354</v>
      </c>
      <c r="W61" s="7">
        <f>(-1)*$B$62*'Q3'!W$66</f>
        <v>-719.1093956155355</v>
      </c>
      <c r="X61" s="7">
        <f>(-1)*$B$62*'Q3'!X$66</f>
        <v>-732.43874002078746</v>
      </c>
      <c r="Y61" s="7">
        <f>(-1)*$B$62*'Q3'!Y$66</f>
        <v>-746.20967836617194</v>
      </c>
      <c r="Z61" s="7">
        <f>(-1)*$B$62*'Q3'!Z$66</f>
        <v>-760.4519930248598</v>
      </c>
      <c r="AA61" s="7">
        <f>(-1)*$B$62*'Q3'!AA$66</f>
        <v>-775.19813829099201</v>
      </c>
      <c r="AB61" s="7">
        <f>(-1)*$B$62*'Q3'!AB$66</f>
        <v>-790.48349444156236</v>
      </c>
      <c r="AC61" s="7">
        <f>(-1)*$B$62*'Q3'!AC$66</f>
        <v>-806.34664619200487</v>
      </c>
      <c r="AD61" s="7">
        <f>(-1)*$B$62*'Q3'!AD$66</f>
        <v>-822.8296878913842</v>
      </c>
      <c r="AE61" s="7">
        <f>(-1)*$B$62*'Q3'!AE$66</f>
        <v>-839.9785580287496</v>
      </c>
      <c r="AF61" s="7">
        <f>(-1)*$B$62*'Q3'!AF$66</f>
        <v>-857.84340586957694</v>
      </c>
      <c r="AG61" s="7">
        <f>(-1)*$B$62*'Q3'!AG$66</f>
        <v>-876.47899331239728</v>
      </c>
      <c r="AH61" s="7">
        <f>(-1)*$B$62*'Q3'!AH$66</f>
        <v>-895.945135352958</v>
      </c>
      <c r="AI61" s="7">
        <f>(-1)*$B$62*'Q3'!AI$66</f>
        <v>-916.30718286911053</v>
      </c>
    </row>
    <row r="62" spans="1:35" ht="18.600000000000001" thickBot="1" x14ac:dyDescent="0.35">
      <c r="A62" s="94" t="s">
        <v>42</v>
      </c>
      <c r="B62" s="95">
        <v>0.06</v>
      </c>
      <c r="C62" s="4"/>
      <c r="D62" s="35" t="s">
        <v>46</v>
      </c>
      <c r="E62" s="7">
        <f>E61+E60+E59</f>
        <v>0</v>
      </c>
      <c r="F62" s="7">
        <f>F61+F60+F59</f>
        <v>-1039.2248999999997</v>
      </c>
      <c r="G62" s="7">
        <f>G61+G60+G59</f>
        <v>-1126.5792904799998</v>
      </c>
      <c r="H62" s="7">
        <f>H61+H60+H59</f>
        <v>-1221.8992016762159</v>
      </c>
      <c r="I62" s="7">
        <f>I61+I60+I59</f>
        <v>-1325.9664669493427</v>
      </c>
      <c r="J62" s="7">
        <f>J61+J60+J59</f>
        <v>-1439.6442821825806</v>
      </c>
      <c r="K62" s="7">
        <f>K61+K60+K59</f>
        <v>-1563.8860334478745</v>
      </c>
      <c r="L62" s="7">
        <f>L61+L60+L59</f>
        <v>-1699.7451091072453</v>
      </c>
      <c r="M62" s="7">
        <f>M61+M60+M59</f>
        <v>-1848.3858080290681</v>
      </c>
      <c r="N62" s="7">
        <f>N61+N60+N59</f>
        <v>-2011.0954684011604</v>
      </c>
      <c r="O62" s="7">
        <f>O61+O60+O59</f>
        <v>-2189.2979559010751</v>
      </c>
      <c r="P62" s="7">
        <f>P61+P60+P59</f>
        <v>-2226.4540212556781</v>
      </c>
      <c r="Q62" s="7">
        <f>Q61+Q60+Q59</f>
        <v>-2264.5745215967877</v>
      </c>
      <c r="R62" s="7">
        <f>R61+R60+R59</f>
        <v>-2303.7128410166783</v>
      </c>
      <c r="S62" s="7">
        <f>S61+S60+S59</f>
        <v>-2343.9269008927258</v>
      </c>
      <c r="T62" s="7">
        <f>T61+T60+T59</f>
        <v>-2385.2795871798698</v>
      </c>
      <c r="U62" s="7">
        <f>U61+U60+U59</f>
        <v>-2427.8392186640986</v>
      </c>
      <c r="V62" s="7">
        <f>V61+V60+V59</f>
        <v>-2471.6800601150126</v>
      </c>
      <c r="W62" s="7">
        <f>W61+W60+W59</f>
        <v>-2516.8828846543747</v>
      </c>
      <c r="X62" s="7">
        <f>X61+X60+X59</f>
        <v>-2563.5355900727559</v>
      </c>
      <c r="Y62" s="7">
        <f>Y61+Y60+Y59</f>
        <v>-2611.7338742816019</v>
      </c>
      <c r="Z62" s="7">
        <f>Z61+Z60+Z59</f>
        <v>-2661.5819755870098</v>
      </c>
      <c r="AA62" s="7">
        <f>AA61+AA60+AA59</f>
        <v>-2713.1934840184722</v>
      </c>
      <c r="AB62" s="7">
        <f>AB61+AB60+AB59</f>
        <v>-2766.6922305454686</v>
      </c>
      <c r="AC62" s="7">
        <f>AC61+AC60+AC59</f>
        <v>-2822.2132616720169</v>
      </c>
      <c r="AD62" s="7">
        <f>AD61+AD60+AD59</f>
        <v>-2879.9039076198446</v>
      </c>
      <c r="AE62" s="7">
        <f>AE61+AE60+AE59</f>
        <v>-2939.9249531006235</v>
      </c>
      <c r="AF62" s="7">
        <f>AF61+AF60+AF59</f>
        <v>-3002.4519205435195</v>
      </c>
      <c r="AG62" s="7">
        <f>AG61+AG60+AG59</f>
        <v>-3067.6764765933908</v>
      </c>
      <c r="AH62" s="7">
        <f>AH61+AH60+AH59</f>
        <v>-3135.8079737353532</v>
      </c>
      <c r="AI62" s="7">
        <f>AI61+AI60+AI59</f>
        <v>-3207.0751400418872</v>
      </c>
    </row>
    <row r="63" spans="1:35" x14ac:dyDescent="0.3">
      <c r="A63" s="86"/>
      <c r="B63" s="48"/>
    </row>
    <row r="64" spans="1:35" ht="18.600000000000001" thickBot="1" x14ac:dyDescent="0.35">
      <c r="A64" s="86"/>
      <c r="B64" s="48"/>
    </row>
    <row r="65" spans="1:35" ht="21.6" thickBot="1" x14ac:dyDescent="0.35">
      <c r="A65" s="83" t="s">
        <v>16</v>
      </c>
      <c r="B65" s="84"/>
      <c r="C65" s="12"/>
      <c r="D65" s="30" t="s">
        <v>6</v>
      </c>
      <c r="E65" s="30">
        <v>2022</v>
      </c>
      <c r="F65" s="30">
        <v>2023</v>
      </c>
      <c r="G65" s="30">
        <v>2024</v>
      </c>
      <c r="H65" s="30">
        <v>2025</v>
      </c>
      <c r="I65" s="30">
        <v>2026</v>
      </c>
      <c r="J65" s="30">
        <v>2027</v>
      </c>
      <c r="K65" s="30">
        <v>2028</v>
      </c>
      <c r="L65" s="30">
        <v>2029</v>
      </c>
      <c r="M65" s="30">
        <v>2030</v>
      </c>
      <c r="N65" s="30">
        <v>2031</v>
      </c>
      <c r="O65" s="30">
        <v>2032</v>
      </c>
      <c r="P65" s="30">
        <v>2033</v>
      </c>
      <c r="Q65" s="30">
        <v>2034</v>
      </c>
      <c r="R65" s="30">
        <v>2035</v>
      </c>
      <c r="S65" s="30">
        <v>2036</v>
      </c>
      <c r="T65" s="30">
        <v>2037</v>
      </c>
      <c r="U65" s="30">
        <v>2038</v>
      </c>
      <c r="V65" s="30">
        <v>2039</v>
      </c>
      <c r="W65" s="30">
        <v>2040</v>
      </c>
      <c r="X65" s="30">
        <v>2041</v>
      </c>
      <c r="Y65" s="30">
        <v>2042</v>
      </c>
      <c r="Z65" s="30">
        <v>2043</v>
      </c>
      <c r="AA65" s="30">
        <v>2044</v>
      </c>
      <c r="AB65" s="30">
        <v>2045</v>
      </c>
      <c r="AC65" s="30">
        <v>2046</v>
      </c>
      <c r="AD65" s="30">
        <v>2047</v>
      </c>
      <c r="AE65" s="30">
        <v>2048</v>
      </c>
      <c r="AF65" s="30">
        <v>2049</v>
      </c>
      <c r="AG65" s="30">
        <v>2050</v>
      </c>
      <c r="AH65" s="30">
        <v>2051</v>
      </c>
      <c r="AI65" s="30">
        <v>2052</v>
      </c>
    </row>
    <row r="66" spans="1:35" x14ac:dyDescent="0.3">
      <c r="A66" s="86"/>
      <c r="B66" s="48"/>
      <c r="C66" s="18"/>
      <c r="D66" s="31" t="s">
        <v>17</v>
      </c>
      <c r="E66" s="21">
        <f>E24+E20+E14+E10</f>
        <v>0</v>
      </c>
      <c r="F66" s="21">
        <f>F24+F20+F14+F10</f>
        <v>4948.6899999999987</v>
      </c>
      <c r="G66" s="21">
        <f>G24+G20+G14+G10</f>
        <v>5364.6632879999988</v>
      </c>
      <c r="H66" s="21">
        <f>H24+H20+H14+H10</f>
        <v>5818.567627029599</v>
      </c>
      <c r="I66" s="21">
        <f>I24+I20+I14+I10</f>
        <v>6314.1260330921086</v>
      </c>
      <c r="J66" s="21">
        <f>J24+J20+J14+J10</f>
        <v>6855.4489627741923</v>
      </c>
      <c r="K66" s="21">
        <f>K24+K20+K14+K10</f>
        <v>7447.0763497517837</v>
      </c>
      <c r="L66" s="21">
        <f>L24+L20+L14+L10</f>
        <v>8094.0243290821199</v>
      </c>
      <c r="M66" s="21">
        <f>M24+M20+M14+M10</f>
        <v>8801.8371810908011</v>
      </c>
      <c r="N66" s="21">
        <f>N24+N20+N14+N10</f>
        <v>9576.6450876245726</v>
      </c>
      <c r="O66" s="21">
        <f>O24+O20+O14+O10</f>
        <v>10425.22836143369</v>
      </c>
      <c r="P66" s="21">
        <f>P24+P20+P14+P10</f>
        <v>10602.162005979419</v>
      </c>
      <c r="Q66" s="21">
        <f>Q24+Q20+Q14+Q10</f>
        <v>10783.688198079941</v>
      </c>
      <c r="R66" s="21">
        <f>R24+R20+R14+R10</f>
        <v>10970.061147698467</v>
      </c>
      <c r="S66" s="21">
        <f>S24+S20+S14+S10</f>
        <v>11161.55667091774</v>
      </c>
      <c r="T66" s="21">
        <f>T24+T20+T14+T10</f>
        <v>11358.474224666046</v>
      </c>
      <c r="U66" s="21">
        <f>U24+U20+U14+U10</f>
        <v>11561.139136495707</v>
      </c>
      <c r="V66" s="21">
        <f>V24+V20+V14+V10</f>
        <v>11769.905048166725</v>
      </c>
      <c r="W66" s="21">
        <f>W24+W20+W14+W10</f>
        <v>11985.156593592259</v>
      </c>
      <c r="X66" s="21">
        <f>X24+X20+X14+X10</f>
        <v>12207.312333679791</v>
      </c>
      <c r="Y66" s="21">
        <f>Y24+Y20+Y14+Y10</f>
        <v>12436.827972769534</v>
      </c>
      <c r="Z66" s="21">
        <f>Z24+Z20+Z14+Z10</f>
        <v>12674.199883747664</v>
      </c>
      <c r="AA66" s="21">
        <f>AA24+AA20+AA14+AA10</f>
        <v>12919.968971516533</v>
      </c>
      <c r="AB66" s="21">
        <f>AB24+AB20+AB14+AB10</f>
        <v>13174.724907359374</v>
      </c>
      <c r="AC66" s="21">
        <f>AC24+AC20+AC14+AC10</f>
        <v>13439.110769866747</v>
      </c>
      <c r="AD66" s="21">
        <f>AD24+AD20+AD14+AD10</f>
        <v>13713.828131523071</v>
      </c>
      <c r="AE66" s="21">
        <f>AE24+AE20+AE14+AE10</f>
        <v>13999.642633812495</v>
      </c>
      <c r="AF66" s="21">
        <f>AF24+AF20+AF14+AF10</f>
        <v>14297.390097826283</v>
      </c>
      <c r="AG66" s="21">
        <f>AG24+AG20+AG14+AG10</f>
        <v>14607.983221873288</v>
      </c>
      <c r="AH66" s="21">
        <f>AH24+AH20+AH14+AH10</f>
        <v>14932.418922549301</v>
      </c>
      <c r="AI66" s="21">
        <f>AI24+AI20+AI14+AI10</f>
        <v>15271.786381151844</v>
      </c>
    </row>
    <row r="67" spans="1:35" x14ac:dyDescent="0.3">
      <c r="A67" s="86"/>
      <c r="B67" s="48"/>
    </row>
    <row r="68" spans="1:35" ht="18.600000000000001" thickBot="1" x14ac:dyDescent="0.35">
      <c r="A68" s="86"/>
      <c r="B68" s="86"/>
      <c r="C68" s="4"/>
      <c r="D68" s="3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spans="1:35" ht="21.6" thickBot="1" x14ac:dyDescent="0.35">
      <c r="A69" s="83" t="s">
        <v>49</v>
      </c>
      <c r="B69" s="84"/>
      <c r="C69" s="4"/>
      <c r="D69" s="33" t="s">
        <v>6</v>
      </c>
      <c r="E69" s="5">
        <v>2022</v>
      </c>
      <c r="F69" s="5">
        <v>2023</v>
      </c>
      <c r="G69" s="5">
        <v>2024</v>
      </c>
      <c r="H69" s="5">
        <v>2025</v>
      </c>
      <c r="I69" s="5">
        <v>2026</v>
      </c>
      <c r="J69" s="5">
        <v>2027</v>
      </c>
      <c r="K69" s="5">
        <v>2028</v>
      </c>
      <c r="L69" s="5">
        <v>2029</v>
      </c>
      <c r="M69" s="5">
        <v>2030</v>
      </c>
      <c r="N69" s="5">
        <v>2031</v>
      </c>
      <c r="O69" s="5">
        <v>2032</v>
      </c>
      <c r="P69" s="5">
        <v>2033</v>
      </c>
      <c r="Q69" s="5">
        <v>2034</v>
      </c>
      <c r="R69" s="5">
        <v>2035</v>
      </c>
      <c r="S69" s="5">
        <v>2036</v>
      </c>
      <c r="T69" s="5">
        <v>2037</v>
      </c>
      <c r="U69" s="5">
        <v>2038</v>
      </c>
      <c r="V69" s="5">
        <v>2039</v>
      </c>
      <c r="W69" s="5">
        <v>2040</v>
      </c>
      <c r="X69" s="5">
        <v>2041</v>
      </c>
      <c r="Y69" s="5">
        <v>2042</v>
      </c>
      <c r="Z69" s="5">
        <v>2043</v>
      </c>
      <c r="AA69" s="5">
        <v>2044</v>
      </c>
      <c r="AB69" s="5">
        <v>2045</v>
      </c>
      <c r="AC69" s="5">
        <v>2046</v>
      </c>
      <c r="AD69" s="5">
        <v>2047</v>
      </c>
      <c r="AE69" s="5">
        <v>2048</v>
      </c>
      <c r="AF69" s="5">
        <v>2049</v>
      </c>
      <c r="AG69" s="5">
        <v>2050</v>
      </c>
      <c r="AH69" s="5">
        <v>2051</v>
      </c>
      <c r="AI69" s="5">
        <v>2052</v>
      </c>
    </row>
    <row r="70" spans="1:35" x14ac:dyDescent="0.3">
      <c r="A70" s="86"/>
      <c r="B70" s="86"/>
      <c r="C70" s="4"/>
      <c r="D70" s="37" t="s">
        <v>50</v>
      </c>
      <c r="E70" s="8">
        <f>E62+E45+E39+E32+E53+E28</f>
        <v>-1150</v>
      </c>
      <c r="F70" s="8">
        <f>F62+F45+F39+F32+F53+F28</f>
        <v>-2148.9748999999997</v>
      </c>
      <c r="G70" s="8">
        <f>G62+G45+G39+G32+G53+G28</f>
        <v>-2294.0167904800001</v>
      </c>
      <c r="H70" s="8">
        <f>H62+H45+H39+H32+H53+H28</f>
        <v>-3077.5356016762157</v>
      </c>
      <c r="I70" s="8">
        <f>I62+I45+I39+I32+I53+I28</f>
        <v>-2618.2693106993429</v>
      </c>
      <c r="J70" s="8">
        <f>J62+J45+J39+J32+J53+J28</f>
        <v>-2799.4904681200805</v>
      </c>
      <c r="K70" s="8">
        <f>K62+K45+K39+K32+K53+K28</f>
        <v>-2994.9455486822499</v>
      </c>
      <c r="L70" s="8">
        <f>L62+L45+L39+L32+L53+L28</f>
        <v>-3205.9007221033394</v>
      </c>
      <c r="M70" s="8">
        <f>M62+M45+M39+M32+M53+M28</f>
        <v>-3433.7466358749671</v>
      </c>
      <c r="N70" s="8">
        <f>N62+N45+N39+N32+N53+N28</f>
        <v>-3680.0115152593544</v>
      </c>
      <c r="O70" s="8">
        <f>O62+O45+O39+O32+O53+O28</f>
        <v>-3946.3757004841791</v>
      </c>
      <c r="P70" s="8">
        <f>P62+P45+P39+P32+P53+P28</f>
        <v>-4076.5731379881372</v>
      </c>
      <c r="Q70" s="8">
        <f>Q62+Q45+Q39+Q32+Q53+Q28</f>
        <v>-4212.9058275780899</v>
      </c>
      <c r="R70" s="8">
        <f>R62+R45+R39+R32+R53+R28</f>
        <v>-4355.7375690504878</v>
      </c>
      <c r="S70" s="8">
        <f>S62+S45+S39+S32+S53+S28</f>
        <v>-5244.5108461733871</v>
      </c>
      <c r="T70" s="8">
        <f>T62+T45+T39+T32+T53+T28</f>
        <v>-4662.4816160590353</v>
      </c>
      <c r="U70" s="8">
        <f>U62+U45+U39+U32+U53+U28</f>
        <v>-4827.2558453260535</v>
      </c>
      <c r="V70" s="8">
        <f>V62+V45+V39+V32+V53+V28</f>
        <v>-5000.2574640827806</v>
      </c>
      <c r="W70" s="8">
        <f>W62+W45+W39+W32+W53+W28</f>
        <v>-5181.9980993905165</v>
      </c>
      <c r="X70" s="8">
        <f>X62+X45+X39+X32+X53+X28</f>
        <v>-5373.0264001726891</v>
      </c>
      <c r="Y70" s="8">
        <f>Y62+Y45+Y39+Y32+Y53+Y28</f>
        <v>-5573.9310429762145</v>
      </c>
      <c r="Z70" s="8">
        <f>Z62+Z45+Z39+Z32+Z53+Z28</f>
        <v>-5785.3440026150056</v>
      </c>
      <c r="AA70" s="8">
        <f>AA62+AA45+AA39+AA32+AA53+AA28</f>
        <v>-6007.9441122863836</v>
      </c>
      <c r="AB70" s="8">
        <f>AB62+AB45+AB39+AB32+AB53+AB28</f>
        <v>-6242.4609401041434</v>
      </c>
      <c r="AC70" s="8">
        <f>AC62+AC45+AC39+AC32+AC53+AC28</f>
        <v>-6489.6790115737313</v>
      </c>
      <c r="AD70" s="8">
        <f>AD62+AD45+AD39+AD32+AD53+AD28</f>
        <v>-6750.4424103682586</v>
      </c>
      <c r="AE70" s="8">
        <f>AE62+AE45+AE39+AE32+AE53+AE28</f>
        <v>-7025.6597928732353</v>
      </c>
      <c r="AF70" s="8">
        <f>AF62+AF45+AF39+AF32+AF53+AF28</f>
        <v>-7316.3098553802174</v>
      </c>
      <c r="AG70" s="8">
        <f>AG62+AG45+AG39+AG32+AG53+AG28</f>
        <v>-7623.4472965549239</v>
      </c>
      <c r="AH70" s="8">
        <f>AH62+AH45+AH39+AH32+AH53+AH28</f>
        <v>-7948.2093219162625</v>
      </c>
      <c r="AI70" s="8">
        <f>AI62+AI45+AI39+AI32+AI53+AI28</f>
        <v>-8291.8227415752735</v>
      </c>
    </row>
    <row r="71" spans="1:35" x14ac:dyDescent="0.3">
      <c r="A71" s="86"/>
      <c r="B71" s="48"/>
    </row>
    <row r="72" spans="1:35" ht="18.600000000000001" thickBot="1" x14ac:dyDescent="0.4"/>
    <row r="73" spans="1:35" ht="21.6" thickBot="1" x14ac:dyDescent="0.35">
      <c r="A73" s="83" t="s">
        <v>74</v>
      </c>
      <c r="B73" s="84"/>
      <c r="D73" s="33" t="s">
        <v>6</v>
      </c>
      <c r="E73" s="5">
        <v>2022</v>
      </c>
      <c r="F73" s="5">
        <v>2023</v>
      </c>
      <c r="G73" s="5">
        <v>2024</v>
      </c>
      <c r="H73" s="5">
        <v>2025</v>
      </c>
      <c r="I73" s="5">
        <v>2026</v>
      </c>
      <c r="J73" s="5">
        <v>2027</v>
      </c>
      <c r="K73" s="5">
        <v>2028</v>
      </c>
      <c r="L73" s="5">
        <v>2029</v>
      </c>
      <c r="M73" s="5">
        <v>2030</v>
      </c>
      <c r="N73" s="5">
        <v>2031</v>
      </c>
      <c r="O73" s="5">
        <v>2032</v>
      </c>
      <c r="P73" s="5">
        <v>2033</v>
      </c>
      <c r="Q73" s="5">
        <v>2034</v>
      </c>
      <c r="R73" s="5">
        <v>2035</v>
      </c>
      <c r="S73" s="5">
        <v>2036</v>
      </c>
      <c r="T73" s="5">
        <v>2037</v>
      </c>
      <c r="U73" s="5">
        <v>2038</v>
      </c>
      <c r="V73" s="5">
        <v>2039</v>
      </c>
      <c r="W73" s="5">
        <v>2040</v>
      </c>
      <c r="X73" s="5">
        <v>2041</v>
      </c>
      <c r="Y73" s="5">
        <v>2042</v>
      </c>
      <c r="Z73" s="5">
        <v>2043</v>
      </c>
      <c r="AA73" s="5">
        <v>2044</v>
      </c>
      <c r="AB73" s="5">
        <v>2045</v>
      </c>
      <c r="AC73" s="5">
        <v>2046</v>
      </c>
      <c r="AD73" s="5">
        <v>2047</v>
      </c>
      <c r="AE73" s="5">
        <v>2048</v>
      </c>
      <c r="AF73" s="5">
        <v>2049</v>
      </c>
      <c r="AG73" s="5">
        <v>2050</v>
      </c>
      <c r="AH73" s="5">
        <v>2051</v>
      </c>
      <c r="AI73" s="5">
        <v>2052</v>
      </c>
    </row>
    <row r="74" spans="1:35" x14ac:dyDescent="0.35">
      <c r="D74" s="37" t="s">
        <v>75</v>
      </c>
      <c r="E74" s="104">
        <f>E66+E70</f>
        <v>-1150</v>
      </c>
      <c r="F74" s="104">
        <f t="shared" ref="F74:AI74" si="85">F66+F70</f>
        <v>2799.715099999999</v>
      </c>
      <c r="G74" s="104">
        <f t="shared" si="85"/>
        <v>3070.6464975199988</v>
      </c>
      <c r="H74" s="104">
        <f t="shared" si="85"/>
        <v>2741.0320253533832</v>
      </c>
      <c r="I74" s="104">
        <f t="shared" si="85"/>
        <v>3695.8567223927657</v>
      </c>
      <c r="J74" s="104">
        <f t="shared" si="85"/>
        <v>4055.9584946541117</v>
      </c>
      <c r="K74" s="104">
        <f t="shared" si="85"/>
        <v>4452.1308010695338</v>
      </c>
      <c r="L74" s="104">
        <f t="shared" si="85"/>
        <v>4888.123606978781</v>
      </c>
      <c r="M74" s="104">
        <f t="shared" si="85"/>
        <v>5368.090545215834</v>
      </c>
      <c r="N74" s="104">
        <f t="shared" si="85"/>
        <v>5896.6335723652182</v>
      </c>
      <c r="O74" s="104">
        <f t="shared" si="85"/>
        <v>6478.8526609495111</v>
      </c>
      <c r="P74" s="104">
        <f t="shared" si="85"/>
        <v>6525.5888679912814</v>
      </c>
      <c r="Q74" s="104">
        <f t="shared" si="85"/>
        <v>6570.7823705018509</v>
      </c>
      <c r="R74" s="104">
        <f t="shared" si="85"/>
        <v>6614.323578647979</v>
      </c>
      <c r="S74" s="104">
        <f t="shared" si="85"/>
        <v>5917.045824744353</v>
      </c>
      <c r="T74" s="104">
        <f t="shared" si="85"/>
        <v>6695.9926086070109</v>
      </c>
      <c r="U74" s="104">
        <f t="shared" si="85"/>
        <v>6733.8832911696536</v>
      </c>
      <c r="V74" s="104">
        <f t="shared" si="85"/>
        <v>6769.6475840839448</v>
      </c>
      <c r="W74" s="104">
        <f t="shared" si="85"/>
        <v>6803.1584942017425</v>
      </c>
      <c r="X74" s="104">
        <f t="shared" si="85"/>
        <v>6834.2859335071016</v>
      </c>
      <c r="Y74" s="104">
        <f t="shared" si="85"/>
        <v>6862.896929793319</v>
      </c>
      <c r="Z74" s="104">
        <f t="shared" si="85"/>
        <v>6888.8558811326584</v>
      </c>
      <c r="AA74" s="104">
        <f t="shared" si="85"/>
        <v>6912.0248592301496</v>
      </c>
      <c r="AB74" s="104">
        <f t="shared" si="85"/>
        <v>6932.2639672552305</v>
      </c>
      <c r="AC74" s="104">
        <f t="shared" si="85"/>
        <v>6949.4317582930162</v>
      </c>
      <c r="AD74" s="104">
        <f t="shared" si="85"/>
        <v>6963.385721154812</v>
      </c>
      <c r="AE74" s="104">
        <f t="shared" si="85"/>
        <v>6973.9828409392594</v>
      </c>
      <c r="AF74" s="104">
        <f t="shared" si="85"/>
        <v>6981.0802424460653</v>
      </c>
      <c r="AG74" s="104">
        <f t="shared" si="85"/>
        <v>6984.5359253183642</v>
      </c>
      <c r="AH74" s="104">
        <f t="shared" si="85"/>
        <v>6984.2096006330385</v>
      </c>
      <c r="AI74" s="104">
        <f t="shared" si="85"/>
        <v>6979.9636395765701</v>
      </c>
    </row>
    <row r="78" spans="1:35" x14ac:dyDescent="0.35">
      <c r="D78" s="33" t="s">
        <v>87</v>
      </c>
      <c r="E78" s="103">
        <v>0.05</v>
      </c>
      <c r="F78" s="103">
        <v>7.0000000000000007E-2</v>
      </c>
      <c r="G78" s="103">
        <v>0.09</v>
      </c>
      <c r="H78" s="103">
        <v>0.11</v>
      </c>
      <c r="I78" s="103">
        <v>0.13</v>
      </c>
      <c r="J78" s="103">
        <v>0.15</v>
      </c>
      <c r="K78" s="103">
        <v>0.17</v>
      </c>
      <c r="L78" s="103">
        <v>0.19</v>
      </c>
      <c r="M78" s="103">
        <v>0.25</v>
      </c>
      <c r="N78" s="103">
        <v>2.5</v>
      </c>
    </row>
    <row r="79" spans="1:35" x14ac:dyDescent="0.35">
      <c r="D79" s="37" t="s">
        <v>88</v>
      </c>
      <c r="E79" s="104">
        <f>NPV(E78,$F$74:$AI$74)+$E$74</f>
        <v>82671.994557860118</v>
      </c>
      <c r="F79" s="104">
        <f>NPV(F78,$F$74:$AI$74)+$E$74</f>
        <v>63930.4374376544</v>
      </c>
      <c r="G79" s="104">
        <f>NPV(G78,$F$74:$AI$74)+$E$74</f>
        <v>50691.696218519814</v>
      </c>
      <c r="H79" s="140">
        <f>NPV(H78,$F$74:$AI$74)+$E$74</f>
        <v>41107.182299964115</v>
      </c>
      <c r="I79" s="104">
        <f>NPV(I78,$F$74:$AI$74)+$E$74</f>
        <v>34004.592331238055</v>
      </c>
      <c r="J79" s="104">
        <f>NPV(J78,$F$74:$AI$74)+$E$74</f>
        <v>28625.049691153457</v>
      </c>
      <c r="K79" s="104">
        <f>NPV(K78,$F$74:$AI$74)+$E$74</f>
        <v>24467.251374389321</v>
      </c>
      <c r="L79" s="104">
        <f>NPV(L78,$F$74:$AI$74)+$E$74</f>
        <v>21193.408484332344</v>
      </c>
      <c r="M79" s="104">
        <f>NPV(M78,$F$74:$AI$74)+$E$74</f>
        <v>14680.389664752112</v>
      </c>
      <c r="N79" s="104">
        <f>NPV(N78,$F$74:$AI$74)+$E$74</f>
        <v>0.39341283340490918</v>
      </c>
    </row>
    <row r="81" spans="4:5" ht="18.600000000000001" thickBot="1" x14ac:dyDescent="0.4"/>
    <row r="82" spans="4:5" ht="18.600000000000001" thickBot="1" x14ac:dyDescent="0.4">
      <c r="D82" s="108" t="s">
        <v>65</v>
      </c>
      <c r="E82" s="109">
        <f>IRR(E74:AI74)</f>
        <v>2.5008333132193639</v>
      </c>
    </row>
  </sheetData>
  <mergeCells count="2">
    <mergeCell ref="A19:B19"/>
    <mergeCell ref="D54:O5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REVENUE</vt:lpstr>
      <vt:lpstr>EXPENSE</vt:lpstr>
      <vt:lpstr>Q1</vt:lpstr>
      <vt:lpstr>Q2</vt:lpstr>
      <vt:lpstr>Q3</vt:lpstr>
      <vt:lpstr>coc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Sahil maniyar</dc:creator>
  <cp:lastModifiedBy>Sahil Maniyar</cp:lastModifiedBy>
  <dcterms:created xsi:type="dcterms:W3CDTF">2015-06-05T18:17:20Z</dcterms:created>
  <dcterms:modified xsi:type="dcterms:W3CDTF">2022-02-20T18:15:46Z</dcterms:modified>
</cp:coreProperties>
</file>